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02 - Dossiers\T1474 - Eco Campus Bat F Bloc B - BELFORT\PIECES\04 - PRO - DCE\"/>
    </mc:Choice>
  </mc:AlternateContent>
  <xr:revisionPtr revIDLastSave="0" documentId="13_ncr:1_{F8AE1022-AF22-41EE-8D9A-DB33A46234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  <sheet name="RECAP" sheetId="5" r:id="rId2"/>
  </sheets>
  <definedNames>
    <definedName name="_Toc431285863" localSheetId="0">DPGF!#REF!</definedName>
    <definedName name="_xlnm.Print_Titles" localSheetId="0">DPGF!$1:$1</definedName>
    <definedName name="_xlnm.Print_Area" localSheetId="0">DPGF!$A$1:$G$371</definedName>
    <definedName name="_xlnm.Print_Area" localSheetId="1">RECAP!$A$1:$H$75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5" i="1" l="1"/>
  <c r="G244" i="1"/>
  <c r="B343" i="1"/>
  <c r="D297" i="1" l="1"/>
  <c r="G298" i="1"/>
  <c r="G299" i="1"/>
  <c r="G300" i="1"/>
  <c r="B304" i="1"/>
  <c r="G301" i="1"/>
  <c r="D300" i="1"/>
  <c r="G296" i="1"/>
  <c r="G295" i="1"/>
  <c r="G294" i="1"/>
  <c r="G291" i="1"/>
  <c r="C64" i="5"/>
  <c r="B64" i="5"/>
  <c r="B368" i="1"/>
  <c r="G367" i="1"/>
  <c r="G366" i="1"/>
  <c r="G365" i="1"/>
  <c r="G364" i="1"/>
  <c r="G363" i="1"/>
  <c r="G362" i="1"/>
  <c r="G361" i="1"/>
  <c r="G297" i="1" l="1"/>
  <c r="G302" i="1" s="1"/>
  <c r="G368" i="1"/>
  <c r="G64" i="5" s="1"/>
  <c r="G304" i="1" l="1"/>
  <c r="D218" i="1" l="1"/>
  <c r="D215" i="1"/>
  <c r="D203" i="1"/>
  <c r="G203" i="1"/>
  <c r="D199" i="1"/>
  <c r="D197" i="1"/>
  <c r="G197" i="1"/>
  <c r="D196" i="1"/>
  <c r="D195" i="1"/>
  <c r="D189" i="1"/>
  <c r="D191" i="1"/>
  <c r="D146" i="1" l="1"/>
  <c r="D131" i="1" l="1"/>
  <c r="G129" i="1"/>
  <c r="D116" i="1"/>
  <c r="D115" i="1"/>
  <c r="D129" i="1" s="1"/>
  <c r="G115" i="1"/>
  <c r="D112" i="1"/>
  <c r="D111" i="1"/>
  <c r="G246" i="1" l="1"/>
  <c r="G242" i="1"/>
  <c r="D242" i="1"/>
  <c r="G241" i="1"/>
  <c r="G239" i="1"/>
  <c r="G238" i="1"/>
  <c r="G236" i="1"/>
  <c r="G235" i="1"/>
  <c r="G234" i="1"/>
  <c r="G233" i="1"/>
  <c r="G232" i="1"/>
  <c r="G231" i="1"/>
  <c r="G230" i="1"/>
  <c r="G229" i="1"/>
  <c r="G228" i="1"/>
  <c r="D221" i="1"/>
  <c r="G220" i="1" s="1"/>
  <c r="G219" i="1"/>
  <c r="G217" i="1"/>
  <c r="G216" i="1"/>
  <c r="G222" i="1"/>
  <c r="G212" i="1"/>
  <c r="G211" i="1"/>
  <c r="G208" i="1"/>
  <c r="G207" i="1"/>
  <c r="G206" i="1"/>
  <c r="G205" i="1"/>
  <c r="G204" i="1"/>
  <c r="G202" i="1"/>
  <c r="G201" i="1"/>
  <c r="G200" i="1"/>
  <c r="G199" i="1"/>
  <c r="G198" i="1"/>
  <c r="G195" i="1"/>
  <c r="D194" i="1"/>
  <c r="D193" i="1"/>
  <c r="G192" i="1"/>
  <c r="G191" i="1"/>
  <c r="G190" i="1"/>
  <c r="G189" i="1"/>
  <c r="G188" i="1"/>
  <c r="G187" i="1"/>
  <c r="G186" i="1"/>
  <c r="G185" i="1"/>
  <c r="G184" i="1"/>
  <c r="G183" i="1"/>
  <c r="G209" i="1"/>
  <c r="G181" i="1"/>
  <c r="G180" i="1"/>
  <c r="G177" i="1"/>
  <c r="G176" i="1"/>
  <c r="G175" i="1"/>
  <c r="G174" i="1"/>
  <c r="G173" i="1"/>
  <c r="G172" i="1"/>
  <c r="G178" i="1"/>
  <c r="G171" i="1"/>
  <c r="G170" i="1"/>
  <c r="G247" i="1" l="1"/>
  <c r="G237" i="1"/>
  <c r="G179" i="1"/>
  <c r="G214" i="1"/>
  <c r="G223" i="1" s="1"/>
  <c r="G193" i="1"/>
  <c r="G196" i="1"/>
  <c r="G194" i="1"/>
  <c r="G159" i="1"/>
  <c r="G157" i="1"/>
  <c r="G156" i="1"/>
  <c r="G155" i="1"/>
  <c r="G249" i="1" l="1"/>
  <c r="G210" i="1"/>
  <c r="G225" i="1" s="1"/>
  <c r="G160" i="1"/>
  <c r="B290" i="1"/>
  <c r="C40" i="5"/>
  <c r="F323" i="1"/>
  <c r="D130" i="1" l="1"/>
  <c r="D126" i="1"/>
  <c r="D125" i="1"/>
  <c r="D42" i="1"/>
  <c r="D41" i="1"/>
  <c r="G95" i="1" l="1"/>
  <c r="G131" i="1" l="1"/>
  <c r="G130" i="1"/>
  <c r="G128" i="1"/>
  <c r="G126" i="1"/>
  <c r="G125" i="1"/>
  <c r="G124" i="1"/>
  <c r="G85" i="1"/>
  <c r="G66" i="1"/>
  <c r="G63" i="1"/>
  <c r="G42" i="1"/>
  <c r="G41" i="1"/>
  <c r="G33" i="1" l="1"/>
  <c r="G356" i="1" l="1"/>
  <c r="D117" i="1"/>
  <c r="C62" i="5" l="1"/>
  <c r="B62" i="5"/>
  <c r="B60" i="5"/>
  <c r="C67" i="5" s="1"/>
  <c r="A60" i="5"/>
  <c r="C370" i="1"/>
  <c r="B358" i="1"/>
  <c r="G357" i="1"/>
  <c r="G354" i="1"/>
  <c r="G353" i="1"/>
  <c r="G352" i="1"/>
  <c r="G351" i="1"/>
  <c r="G358" i="1" l="1"/>
  <c r="G62" i="5" s="1"/>
  <c r="G67" i="5" s="1"/>
  <c r="G161" i="1"/>
  <c r="G370" i="1" l="1"/>
  <c r="G96" i="1" l="1"/>
  <c r="G78" i="1" l="1"/>
  <c r="G77" i="1"/>
  <c r="G282" i="1" l="1"/>
  <c r="G283" i="1"/>
  <c r="G284" i="1"/>
  <c r="G285" i="1"/>
  <c r="G286" i="1"/>
  <c r="G287" i="1"/>
  <c r="G288" i="1"/>
  <c r="G144" i="1"/>
  <c r="G145" i="1"/>
  <c r="G146" i="1"/>
  <c r="G147" i="1"/>
  <c r="G148" i="1"/>
  <c r="G149" i="1"/>
  <c r="G150" i="1"/>
  <c r="G151" i="1"/>
  <c r="G152" i="1"/>
  <c r="G108" i="1"/>
  <c r="G109" i="1"/>
  <c r="G110" i="1"/>
  <c r="G111" i="1"/>
  <c r="G112" i="1"/>
  <c r="G114" i="1"/>
  <c r="G116" i="1"/>
  <c r="G117" i="1"/>
  <c r="G290" i="1" l="1"/>
  <c r="G40" i="5" s="1"/>
  <c r="G268" i="1" l="1"/>
  <c r="D268" i="1"/>
  <c r="G72" i="1" l="1"/>
  <c r="G69" i="1"/>
  <c r="G57" i="1"/>
  <c r="G34" i="1"/>
  <c r="G317" i="1" l="1"/>
  <c r="G313" i="1"/>
  <c r="G314" i="1"/>
  <c r="G315" i="1"/>
  <c r="B47" i="5"/>
  <c r="C26" i="5"/>
  <c r="B26" i="5"/>
  <c r="B13" i="5"/>
  <c r="B15" i="5"/>
  <c r="C15" i="5"/>
  <c r="B17" i="5"/>
  <c r="C17" i="5"/>
  <c r="B19" i="5"/>
  <c r="C19" i="5"/>
  <c r="C8" i="5"/>
  <c r="B8" i="5"/>
  <c r="B225" i="1"/>
  <c r="D148" i="1"/>
  <c r="D150" i="1" s="1"/>
  <c r="D152" i="1" s="1"/>
  <c r="G123" i="1"/>
  <c r="G59" i="1"/>
  <c r="G58" i="1"/>
  <c r="G56" i="1"/>
  <c r="G55" i="1"/>
  <c r="G26" i="5" l="1"/>
  <c r="G100" i="1"/>
  <c r="G99" i="1"/>
  <c r="G98" i="1"/>
  <c r="G93" i="1"/>
  <c r="G92" i="1"/>
  <c r="G91" i="1"/>
  <c r="G87" i="1"/>
  <c r="G86" i="1"/>
  <c r="G101" i="1" l="1"/>
  <c r="G84" i="1"/>
  <c r="G83" i="1"/>
  <c r="G82" i="1"/>
  <c r="G81" i="1"/>
  <c r="G80" i="1"/>
  <c r="G79" i="1"/>
  <c r="G76" i="1"/>
  <c r="G75" i="1"/>
  <c r="G74" i="1"/>
  <c r="G73" i="1"/>
  <c r="G88" i="1"/>
  <c r="G71" i="1"/>
  <c r="G70" i="1"/>
  <c r="G68" i="1"/>
  <c r="G67" i="1"/>
  <c r="G65" i="1"/>
  <c r="G64" i="1"/>
  <c r="G62" i="1"/>
  <c r="G61" i="1"/>
  <c r="G54" i="1"/>
  <c r="G50" i="1"/>
  <c r="G49" i="1"/>
  <c r="G51" i="1"/>
  <c r="G48" i="1"/>
  <c r="G47" i="1"/>
  <c r="G46" i="1"/>
  <c r="G45" i="1"/>
  <c r="G35" i="1"/>
  <c r="G32" i="1"/>
  <c r="G31" i="1"/>
  <c r="G30" i="1"/>
  <c r="G29" i="1"/>
  <c r="G27" i="1"/>
  <c r="G25" i="1"/>
  <c r="G24" i="1"/>
  <c r="G23" i="1"/>
  <c r="G104" i="1"/>
  <c r="B103" i="1"/>
  <c r="G102" i="1"/>
  <c r="G43" i="1"/>
  <c r="G40" i="1"/>
  <c r="G39" i="1"/>
  <c r="G38" i="1"/>
  <c r="G37" i="1"/>
  <c r="B15" i="1"/>
  <c r="G14" i="1"/>
  <c r="G13" i="1"/>
  <c r="G12" i="1"/>
  <c r="G44" i="1" l="1"/>
  <c r="G15" i="1"/>
  <c r="G8" i="5" s="1"/>
  <c r="G36" i="1"/>
  <c r="G89" i="1"/>
  <c r="G28" i="1"/>
  <c r="G52" i="1"/>
  <c r="G103" i="1" l="1"/>
  <c r="G15" i="5" l="1"/>
  <c r="G275" i="1"/>
  <c r="C28" i="5" l="1"/>
  <c r="B28" i="5"/>
  <c r="B24" i="5"/>
  <c r="C31" i="5" s="1"/>
  <c r="A24" i="5"/>
  <c r="A13" i="5"/>
  <c r="G316" i="1"/>
  <c r="G273" i="1"/>
  <c r="G274" i="1"/>
  <c r="G266" i="1"/>
  <c r="G267" i="1"/>
  <c r="G259" i="1"/>
  <c r="G260" i="1"/>
  <c r="G261" i="1"/>
  <c r="B249" i="1"/>
  <c r="G226" i="1"/>
  <c r="G251" i="1" s="1"/>
  <c r="B162" i="1"/>
  <c r="G153" i="1"/>
  <c r="G141" i="1"/>
  <c r="G140" i="1"/>
  <c r="G139" i="1"/>
  <c r="G138" i="1"/>
  <c r="G132" i="1"/>
  <c r="G122" i="1"/>
  <c r="G121" i="1"/>
  <c r="G120" i="1"/>
  <c r="G107" i="1"/>
  <c r="G118" i="1"/>
  <c r="G28" i="5" l="1"/>
  <c r="G119" i="1"/>
  <c r="G133" i="1"/>
  <c r="G270" i="1"/>
  <c r="G319" i="1"/>
  <c r="G154" i="1"/>
  <c r="G162" i="1" s="1"/>
  <c r="G19" i="5" l="1"/>
  <c r="C164" i="1"/>
  <c r="B135" i="1"/>
  <c r="G134" i="1"/>
  <c r="G106" i="1"/>
  <c r="G7" i="1"/>
  <c r="G8" i="1"/>
  <c r="G135" i="1" l="1"/>
  <c r="G164" i="1" s="1"/>
  <c r="G17" i="5" l="1"/>
  <c r="G22" i="5" s="1"/>
  <c r="C53" i="5"/>
  <c r="B53" i="5"/>
  <c r="B337" i="1"/>
  <c r="G335" i="1"/>
  <c r="G337" i="1" s="1"/>
  <c r="G332" i="1"/>
  <c r="G53" i="5" l="1"/>
  <c r="C49" i="5"/>
  <c r="B49" i="5"/>
  <c r="C38" i="5"/>
  <c r="B38" i="5"/>
  <c r="B325" i="1"/>
  <c r="G323" i="1"/>
  <c r="G272" i="1"/>
  <c r="G277" i="1" s="1"/>
  <c r="G265" i="1"/>
  <c r="G258" i="1"/>
  <c r="B279" i="1"/>
  <c r="G280" i="1"/>
  <c r="G263" i="1" l="1"/>
  <c r="G279" i="1" s="1"/>
  <c r="G325" i="1"/>
  <c r="G47" i="5"/>
  <c r="G306" i="1" l="1"/>
  <c r="G38" i="5"/>
  <c r="G31" i="5"/>
  <c r="G49" i="5"/>
  <c r="G6" i="1" l="1"/>
  <c r="G9" i="1" l="1"/>
  <c r="G6" i="5" s="1"/>
  <c r="G11" i="5" s="1"/>
  <c r="G17" i="1" l="1"/>
  <c r="C55" i="5"/>
  <c r="B55" i="5"/>
  <c r="C51" i="5"/>
  <c r="B51" i="5"/>
  <c r="A45" i="5" l="1"/>
  <c r="A36" i="5"/>
  <c r="A4" i="5"/>
  <c r="C6" i="5" l="1"/>
  <c r="B9" i="1" l="1"/>
  <c r="B40" i="5" l="1"/>
  <c r="B6" i="5"/>
  <c r="B45" i="5" l="1"/>
  <c r="C58" i="5" s="1"/>
  <c r="B36" i="5"/>
  <c r="C43" i="5" s="1"/>
  <c r="G341" i="1" l="1"/>
  <c r="G338" i="1"/>
  <c r="B331" i="1"/>
  <c r="G329" i="1"/>
  <c r="C345" i="1"/>
  <c r="G326" i="1"/>
  <c r="B319" i="1"/>
  <c r="C47" i="5" s="1"/>
  <c r="C306" i="1"/>
  <c r="C251" i="1"/>
  <c r="C22" i="5" s="1"/>
  <c r="C17" i="1"/>
  <c r="G331" i="1" l="1"/>
  <c r="G51" i="5" s="1"/>
  <c r="G343" i="1"/>
  <c r="G345" i="1" l="1"/>
  <c r="G43" i="5"/>
  <c r="G55" i="5"/>
  <c r="G58" i="5" s="1"/>
  <c r="G69" i="5" s="1"/>
  <c r="B4" i="5"/>
  <c r="C11" i="5" s="1"/>
  <c r="G71" i="5" l="1"/>
  <c r="G73" i="5" l="1"/>
</calcChain>
</file>

<file path=xl/sharedStrings.xml><?xml version="1.0" encoding="utf-8"?>
<sst xmlns="http://schemas.openxmlformats.org/spreadsheetml/2006/main" count="366" uniqueCount="207">
  <si>
    <t>DESIGNATION</t>
  </si>
  <si>
    <t>U</t>
  </si>
  <si>
    <t>TOTAL ……………………………………….</t>
  </si>
  <si>
    <t>Quantité proposée</t>
  </si>
  <si>
    <t>Quantité entreprise</t>
  </si>
  <si>
    <t>Prix unitaire(€)</t>
  </si>
  <si>
    <t>Prix total HT(€)</t>
  </si>
  <si>
    <t>R E C A P I T U L A T I O N</t>
  </si>
  <si>
    <t>T.V.A. 20 %</t>
  </si>
  <si>
    <t>Po.</t>
  </si>
  <si>
    <t xml:space="preserve">1. </t>
  </si>
  <si>
    <t xml:space="preserve">1.1. </t>
  </si>
  <si>
    <t>TOTAL</t>
  </si>
  <si>
    <t>Calorifuge</t>
  </si>
  <si>
    <t>Sous Total Calorifuge</t>
  </si>
  <si>
    <t>Robinetterie</t>
  </si>
  <si>
    <t>Sous Total Robinetterie</t>
  </si>
  <si>
    <t>VENTILATION</t>
  </si>
  <si>
    <t xml:space="preserve">2. </t>
  </si>
  <si>
    <t>Réseaux</t>
  </si>
  <si>
    <t>PLOMBERIE SANITAIRE - ASSAINISSEMENT</t>
  </si>
  <si>
    <t>Eau froide</t>
  </si>
  <si>
    <t>Appareils sanitaires</t>
  </si>
  <si>
    <t>DIVERS</t>
  </si>
  <si>
    <t>Signalétique - Etiquetage</t>
  </si>
  <si>
    <t>ml</t>
  </si>
  <si>
    <t>Ens</t>
  </si>
  <si>
    <t>Plomberie - Sanitaire</t>
  </si>
  <si>
    <t>Signalétique et étiquetage des équipements installés</t>
  </si>
  <si>
    <t>TOTAL H.T. €</t>
  </si>
  <si>
    <t>TOTAL T.T.C €.</t>
  </si>
  <si>
    <t xml:space="preserve">2.2. </t>
  </si>
  <si>
    <t>Ø200mm</t>
  </si>
  <si>
    <t xml:space="preserve">4.2. </t>
  </si>
  <si>
    <t>Gaine flexible phonique isolée M0</t>
  </si>
  <si>
    <t xml:space="preserve">2.2.1 </t>
  </si>
  <si>
    <t>2.2.2</t>
  </si>
  <si>
    <t>Terminaux</t>
  </si>
  <si>
    <t>Tube Multicouche</t>
  </si>
  <si>
    <t>Manchon élastomère ép.25mm ARMACELL type SH</t>
  </si>
  <si>
    <t>Vanne d'arrêt 1/4 tour, NF ACS</t>
  </si>
  <si>
    <t>Raccodement des équipements du présent lot depuis les attentes laissées à proximité par le lot électricité</t>
  </si>
  <si>
    <t>Formation du service de maintenance</t>
  </si>
  <si>
    <t>Chauffage</t>
  </si>
  <si>
    <t>Ventilation</t>
  </si>
  <si>
    <t>CHAUFFAGE</t>
  </si>
  <si>
    <t>Tuyauterie</t>
  </si>
  <si>
    <t>(-) DN20</t>
  </si>
  <si>
    <t>Sous Total Tuyauterie</t>
  </si>
  <si>
    <t>Circulateur</t>
  </si>
  <si>
    <t>Sous Total Circulateur</t>
  </si>
  <si>
    <t>Vanne d’isolement</t>
  </si>
  <si>
    <t>Vanne d'équilibrage</t>
  </si>
  <si>
    <t>Filtre</t>
  </si>
  <si>
    <t>Thermomètre</t>
  </si>
  <si>
    <t>Purgeur automatique</t>
  </si>
  <si>
    <t>Soupape de sécurité</t>
  </si>
  <si>
    <t xml:space="preserve">2.3. </t>
  </si>
  <si>
    <t xml:space="preserve">2.3.1 </t>
  </si>
  <si>
    <t>Emission</t>
  </si>
  <si>
    <t>Radiateur</t>
  </si>
  <si>
    <t>Sous Total Radiateur</t>
  </si>
  <si>
    <t>Centrale de traitement d’air double flux</t>
  </si>
  <si>
    <t>Jeux de filtre de rechange</t>
  </si>
  <si>
    <t xml:space="preserve"> </t>
  </si>
  <si>
    <t xml:space="preserve">4.1. </t>
  </si>
  <si>
    <t>Mise en service - Essais</t>
  </si>
  <si>
    <t>5.</t>
  </si>
  <si>
    <t>(-) DN25</t>
  </si>
  <si>
    <t>Plans PAC / DOE / DIUO</t>
  </si>
  <si>
    <t>Sous station</t>
  </si>
  <si>
    <t xml:space="preserve">2.1. </t>
  </si>
  <si>
    <t>Echangeur à plaques</t>
  </si>
  <si>
    <t xml:space="preserve">2.1.2 </t>
  </si>
  <si>
    <t>Sous Total Echangeur à plaques</t>
  </si>
  <si>
    <t>Tube acier noir y compris supportage</t>
  </si>
  <si>
    <t>2.1.5</t>
  </si>
  <si>
    <t xml:space="preserve">2.1.6 </t>
  </si>
  <si>
    <t>Manchons antivibratoires</t>
  </si>
  <si>
    <t>Manomètre</t>
  </si>
  <si>
    <t>Compteur d’énergie type SHARKY de marque DIEHL y compris VCI</t>
  </si>
  <si>
    <t>Régulation - Electricité</t>
  </si>
  <si>
    <t>Sous Total Régulation - Electricité</t>
  </si>
  <si>
    <t>Clapet anti-retour</t>
  </si>
  <si>
    <t>Distribution</t>
  </si>
  <si>
    <t xml:space="preserve">Radiateur à eau chaude, de marque HENRAD type COMPACT PLAN fixé aux parois par console murale : </t>
  </si>
  <si>
    <t>Assemblage et manutention</t>
  </si>
  <si>
    <t>Souche en toiture air neuf</t>
  </si>
  <si>
    <t>Souche en toiture air rejeté</t>
  </si>
  <si>
    <t>Electricité - Câblage</t>
  </si>
  <si>
    <t>j</t>
  </si>
  <si>
    <t>Coquille de fibres minérales multidirectionnelles, Lambda  ≤ 0.040 W/m.K, d’une épaisseur de 50 mm. finition PVC M1</t>
  </si>
  <si>
    <t>COMPRIS DANS CTA</t>
  </si>
  <si>
    <t>(-) DN15</t>
  </si>
  <si>
    <t>Air rejeté :</t>
  </si>
  <si>
    <t>Air Soufflé :</t>
  </si>
  <si>
    <t>Air neuf :</t>
  </si>
  <si>
    <t>Air repris :</t>
  </si>
  <si>
    <t>DN 15 - Ø20x2,5</t>
  </si>
  <si>
    <t>Vanne 3 voies y compris servomoteur</t>
  </si>
  <si>
    <t>Vanne 2 voies y compris servomoteur</t>
  </si>
  <si>
    <t>Sondes et doigts de gant</t>
  </si>
  <si>
    <t>Câblage entre les actionneurs, les capteurs, les relais et l’automate de la sous-station</t>
  </si>
  <si>
    <t>Etanchéité à l’air des réseaux</t>
  </si>
  <si>
    <t>Test de perméabilité à l’air des réseaux  - classe d'étanchéité B</t>
  </si>
  <si>
    <t>Hors lot</t>
  </si>
  <si>
    <t>Echangeur à plaques y compris jaquette isolante et accessoires</t>
  </si>
  <si>
    <t>GTB</t>
  </si>
  <si>
    <t>Imagerie – Programmation</t>
  </si>
  <si>
    <t>Imagerie</t>
  </si>
  <si>
    <t>Programmation</t>
  </si>
  <si>
    <t>Mise à jour de l'imagerie</t>
  </si>
  <si>
    <t>Tube Acier Electrozingué y compris accessoires et supportage :</t>
  </si>
  <si>
    <t>Calorifuge – Classe 4 minimum</t>
  </si>
  <si>
    <t>Calorifuge - Classe 4</t>
  </si>
  <si>
    <t>Manchon élastomère, ARMACELL type SH, ayant une conductivité thermique λ ≤ 0.036 W/m.K., d’une épaisseur de 50 mm</t>
  </si>
  <si>
    <t>Programmation et mise en service fourniseeur</t>
  </si>
  <si>
    <t>(-) DN25 (Nord)</t>
  </si>
  <si>
    <t>(-) DN25 (CTA)</t>
  </si>
  <si>
    <t>CTA :</t>
  </si>
  <si>
    <t>Radiateurs :</t>
  </si>
  <si>
    <t>Centrale double flux à récupération d’énergie type GENIOX 10 de chez SYSTEMAIR y compris accessoires (batterie, filtres, manchette)</t>
  </si>
  <si>
    <t>Ø450mm</t>
  </si>
  <si>
    <t>Ø400mm</t>
  </si>
  <si>
    <t>Ø315mm</t>
  </si>
  <si>
    <t>Plaque de buses longue portée type DUE-M de chez TROX + plénum acoustique</t>
  </si>
  <si>
    <t>Diffuseur à fente type PL35 de chez TROX + plénum acoustique</t>
  </si>
  <si>
    <t>Grille de reprise type X-GRILLE MODULAR de chez TROX + plénum acoustique</t>
  </si>
  <si>
    <t>Ventilation simple flux</t>
  </si>
  <si>
    <t>Gaine circulaire en acier galvanisé - Classe d'étanchéité B - Calorifuge laine minérale 50mm - finition alu</t>
  </si>
  <si>
    <t>Attente Eau Froide, équipée de robinet ¼ tours mural, type SCHELL.</t>
  </si>
  <si>
    <t>Attente EU Ø50, siphonnée en plinthe.</t>
  </si>
  <si>
    <t>Attente Distributeur</t>
  </si>
  <si>
    <t>Attente Sysème de goute à goutte</t>
  </si>
  <si>
    <t xml:space="preserve">1.2. </t>
  </si>
  <si>
    <t>Consignation et Dépose des installations de chauffage</t>
  </si>
  <si>
    <t>Consignation et Dépose des installations de ventilation</t>
  </si>
  <si>
    <t xml:space="preserve">CONSIGNATION ET DEPOSE  </t>
  </si>
  <si>
    <t xml:space="preserve">2.1.1 </t>
  </si>
  <si>
    <t>Batterie eau chaude CTA - Stratos PICO 25/0,5-8</t>
  </si>
  <si>
    <t>Radiateurs - Stratos PICO 25/0,5-8</t>
  </si>
  <si>
    <t>2.1.3</t>
  </si>
  <si>
    <t>2.1.4</t>
  </si>
  <si>
    <t>Raccordement sur armoire électrique existante CV-PS</t>
  </si>
  <si>
    <t>Module d'extension sur automate existant SCHNEIDER ELECTRIC</t>
  </si>
  <si>
    <t>Insert thermostatique avec équilibrage automatique, DANFOSS Série RA-DV</t>
  </si>
  <si>
    <t>Robinet thermostatique, DANFOSS type AERO (certifié Vt 0,2)</t>
  </si>
  <si>
    <t>Coude de réglage (à pré réglage, fermeture, remplissage et vidange)</t>
  </si>
  <si>
    <t>Purgeur d’air manuel à clef carré</t>
  </si>
  <si>
    <t>2.3.2</t>
  </si>
  <si>
    <t>Batteries CTA</t>
  </si>
  <si>
    <t>Batterie à eau chaude</t>
  </si>
  <si>
    <t>Sous Total Batteries CTA</t>
  </si>
  <si>
    <t>Amphithéâtre 1 / 2</t>
  </si>
  <si>
    <t xml:space="preserve">3.1. </t>
  </si>
  <si>
    <t xml:space="preserve">3. </t>
  </si>
  <si>
    <t>3.1.1</t>
  </si>
  <si>
    <t>Sous Total Centrale de traitement d’air double flux</t>
  </si>
  <si>
    <t>3.1.2</t>
  </si>
  <si>
    <t>Sous Total Réseaux</t>
  </si>
  <si>
    <t>3.1.3</t>
  </si>
  <si>
    <t>Sous Total Terminaux</t>
  </si>
  <si>
    <t xml:space="preserve">3.2. </t>
  </si>
  <si>
    <t>Ventilateur en ligne</t>
  </si>
  <si>
    <t>3.2.1</t>
  </si>
  <si>
    <t>Ventilateur en ligne simple flux type VC Micro-watt de chez ALDES</t>
  </si>
  <si>
    <t xml:space="preserve">Report défaut sous forme de voyant situé dans la circulation </t>
  </si>
  <si>
    <t>Variateur de fréquence et potentiomètre</t>
  </si>
  <si>
    <t>Ø125mm</t>
  </si>
  <si>
    <t>Sous Total Ventilateur en ligne</t>
  </si>
  <si>
    <t>3.2.2</t>
  </si>
  <si>
    <t>4.</t>
  </si>
  <si>
    <t>4.1.1</t>
  </si>
  <si>
    <t>4.1.2</t>
  </si>
  <si>
    <t>4.1.3</t>
  </si>
  <si>
    <t>5.1.</t>
  </si>
  <si>
    <t>5.2.</t>
  </si>
  <si>
    <t>5.3.</t>
  </si>
  <si>
    <t>5.4.</t>
  </si>
  <si>
    <t>5.5.</t>
  </si>
  <si>
    <t xml:space="preserve">6. </t>
  </si>
  <si>
    <t xml:space="preserve">6.1. </t>
  </si>
  <si>
    <t>(-) DN25 (Radiateurs)</t>
  </si>
  <si>
    <t>T33 - Ht. 900 - Lg. 1000 - Pr. 160 - 2389W</t>
  </si>
  <si>
    <t>T22 - Ht. 900 - Lg. 1200 - Pr. 102 - 1997W</t>
  </si>
  <si>
    <t>T22 - Ht. 800 - Lg. 900 - Pr. 102 - 1331W</t>
  </si>
  <si>
    <t>Ø160mm</t>
  </si>
  <si>
    <t>Piège à son circulaire de marque SYSTEM AIR – Profondeur 1200mm - Ep. baffles 150mm</t>
  </si>
  <si>
    <t>Gaine circulaire en acier galvanisé</t>
  </si>
  <si>
    <t>DN 15 - Ø26x3,0</t>
  </si>
  <si>
    <t>DN15</t>
  </si>
  <si>
    <t>Armoire – Automate - Câblage</t>
  </si>
  <si>
    <t>Câblage entre l’automate bâtiment et l’automate chauffage</t>
  </si>
  <si>
    <t>Câblage entre l’automate bâtiment et la centrale photovoltaïque</t>
  </si>
  <si>
    <t xml:space="preserve">6.2. </t>
  </si>
  <si>
    <t>Câblage entre l’automate bâtiment et les centrales de traitement d’air</t>
  </si>
  <si>
    <t>Assainissement</t>
  </si>
  <si>
    <t>Tube PVC M1, compris supportage, raccords et consommables divers</t>
  </si>
  <si>
    <t>Coquilles ou matelas de laine de roche de 50mm finition kraft alu</t>
  </si>
  <si>
    <t>Réseaux d’évacuation EP</t>
  </si>
  <si>
    <t>Sous Total Réseaux d’évacuation EP</t>
  </si>
  <si>
    <t xml:space="preserve">4.3. </t>
  </si>
  <si>
    <t xml:space="preserve">4.3.1 </t>
  </si>
  <si>
    <t>Clapet coupe-feu ISONE - ALDES et asservissement au SSI</t>
  </si>
  <si>
    <r>
      <t xml:space="preserve">DUE-V-Q-M4-LB/125/725x220 </t>
    </r>
    <r>
      <rPr>
        <b/>
        <u/>
        <sz val="9"/>
        <rFont val="Times New Roman"/>
        <family val="1"/>
      </rPr>
      <t>(RAL au choix de l'architecte)</t>
    </r>
  </si>
  <si>
    <r>
      <t xml:space="preserve">H-F0-L-VS/525x525/EF/C1/0/E6-C-0 </t>
    </r>
    <r>
      <rPr>
        <b/>
        <u/>
        <sz val="9"/>
        <rFont val="Times New Roman"/>
        <family val="1"/>
      </rPr>
      <t>(RAL au choix de l'architecte)</t>
    </r>
  </si>
  <si>
    <r>
      <t xml:space="preserve">PL35-1-S-SF-HS/1050x1050x123/1-D-LS </t>
    </r>
    <r>
      <rPr>
        <b/>
        <u/>
        <sz val="9"/>
        <rFont val="Times New Roman"/>
        <family val="1"/>
      </rPr>
      <t>(RAL au choix de l'architecte)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</si>
</sst>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F_-;\-* #,##0.00\ _F_-;_-* &quot;-&quot;??\ _F_-;_-@_-"/>
  </numFmts>
  <fonts count="14" x14ac:knownFonts="1">
    <font>
      <sz val="10"/>
      <name val="Arial"/>
    </font>
    <font>
      <b/>
      <sz val="9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9"/>
      <color theme="9" tint="-0.249977111117893"/>
      <name val="Times New Roman"/>
      <family val="1"/>
    </font>
    <font>
      <i/>
      <sz val="9"/>
      <name val="Times New Roman"/>
      <family val="1"/>
    </font>
    <font>
      <u/>
      <sz val="9"/>
      <name val="Times New Roman"/>
      <family val="1"/>
    </font>
    <font>
      <b/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" fillId="0" borderId="2" applyNumberFormat="0">
      <alignment vertical="top" wrapText="1"/>
    </xf>
    <xf numFmtId="44" fontId="9" fillId="0" borderId="0" applyFont="0" applyFill="0" applyBorder="0" applyAlignment="0" applyProtection="0"/>
  </cellStyleXfs>
  <cellXfs count="111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164" fontId="2" fillId="0" borderId="2" xfId="0" applyNumberFormat="1" applyFont="1" applyBorder="1" applyAlignment="1" applyProtection="1">
      <alignment horizontal="right"/>
      <protection locked="0"/>
    </xf>
    <xf numFmtId="164" fontId="2" fillId="0" borderId="2" xfId="0" applyNumberFormat="1" applyFont="1" applyBorder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5" xfId="0" applyFont="1" applyBorder="1" applyAlignment="1" applyProtection="1">
      <alignment horizontal="center" wrapText="1"/>
      <protection locked="0"/>
    </xf>
    <xf numFmtId="164" fontId="4" fillId="0" borderId="5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horizontal="right"/>
      <protection locked="0"/>
    </xf>
    <xf numFmtId="164" fontId="2" fillId="0" borderId="1" xfId="0" applyNumberFormat="1" applyFont="1" applyBorder="1" applyProtection="1">
      <protection locked="0"/>
    </xf>
    <xf numFmtId="164" fontId="2" fillId="0" borderId="2" xfId="0" applyNumberFormat="1" applyFont="1" applyBorder="1" applyAlignment="1" applyProtection="1">
      <alignment horizontal="center"/>
      <protection locked="0"/>
    </xf>
    <xf numFmtId="164" fontId="4" fillId="0" borderId="0" xfId="0" applyNumberFormat="1" applyFont="1" applyProtection="1">
      <protection locked="0"/>
    </xf>
    <xf numFmtId="0" fontId="2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7" fillId="0" borderId="12" xfId="0" applyFont="1" applyBorder="1"/>
    <xf numFmtId="0" fontId="1" fillId="0" borderId="1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4" fillId="0" borderId="3" xfId="0" applyFont="1" applyBorder="1"/>
    <xf numFmtId="0" fontId="4" fillId="0" borderId="9" xfId="0" applyFont="1" applyBorder="1" applyAlignment="1">
      <alignment horizontal="center"/>
    </xf>
    <xf numFmtId="0" fontId="7" fillId="0" borderId="0" xfId="0" applyFont="1"/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horizontal="left"/>
    </xf>
    <xf numFmtId="0" fontId="3" fillId="0" borderId="1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right"/>
      <protection locked="0"/>
    </xf>
    <xf numFmtId="164" fontId="3" fillId="0" borderId="5" xfId="0" applyNumberFormat="1" applyFont="1" applyBorder="1" applyProtection="1"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3" xfId="0" applyFont="1" applyBorder="1"/>
    <xf numFmtId="0" fontId="3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right" vertical="center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12" xfId="0" applyFont="1" applyBorder="1" applyAlignment="1" applyProtection="1">
      <alignment vertical="center"/>
      <protection locked="0"/>
    </xf>
    <xf numFmtId="164" fontId="2" fillId="0" borderId="5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vertical="center"/>
    </xf>
    <xf numFmtId="0" fontId="4" fillId="0" borderId="11" xfId="0" applyFont="1" applyBorder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>
      <alignment wrapText="1"/>
    </xf>
    <xf numFmtId="164" fontId="2" fillId="0" borderId="6" xfId="0" applyNumberFormat="1" applyFont="1" applyBorder="1" applyProtection="1">
      <protection locked="0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0" fontId="4" fillId="0" borderId="13" xfId="0" applyFont="1" applyBorder="1"/>
    <xf numFmtId="0" fontId="7" fillId="0" borderId="8" xfId="0" applyFont="1" applyBorder="1"/>
    <xf numFmtId="164" fontId="2" fillId="0" borderId="12" xfId="0" applyNumberFormat="1" applyFont="1" applyBorder="1" applyAlignment="1" applyProtection="1">
      <alignment horizontal="right" vertical="center"/>
      <protection locked="0"/>
    </xf>
    <xf numFmtId="0" fontId="4" fillId="0" borderId="10" xfId="0" applyFont="1" applyBorder="1"/>
    <xf numFmtId="0" fontId="7" fillId="0" borderId="12" xfId="0" applyFont="1" applyBorder="1" applyAlignment="1">
      <alignment wrapText="1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 applyProtection="1">
      <alignment horizontal="center"/>
      <protection locked="0"/>
    </xf>
    <xf numFmtId="164" fontId="7" fillId="0" borderId="5" xfId="0" applyNumberFormat="1" applyFont="1" applyBorder="1" applyProtection="1">
      <protection locked="0"/>
    </xf>
    <xf numFmtId="164" fontId="7" fillId="0" borderId="5" xfId="0" applyNumberFormat="1" applyFont="1" applyBorder="1" applyAlignment="1" applyProtection="1">
      <alignment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5" applyNumberFormat="1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0" borderId="3" xfId="0" applyFont="1" applyBorder="1"/>
    <xf numFmtId="0" fontId="2" fillId="0" borderId="0" xfId="0" applyFont="1"/>
    <xf numFmtId="0" fontId="12" fillId="0" borderId="12" xfId="0" applyFont="1" applyBorder="1" applyAlignment="1">
      <alignment wrapText="1"/>
    </xf>
    <xf numFmtId="0" fontId="10" fillId="0" borderId="3" xfId="0" applyFont="1" applyBorder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4" fontId="4" fillId="0" borderId="7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4" fillId="0" borderId="8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4" fillId="0" borderId="7" xfId="0" applyFont="1" applyBorder="1"/>
    <xf numFmtId="2" fontId="5" fillId="0" borderId="0" xfId="0" applyNumberFormat="1" applyFont="1" applyAlignment="1">
      <alignment horizontal="center" vertical="center"/>
    </xf>
    <xf numFmtId="0" fontId="4" fillId="0" borderId="12" xfId="0" applyFont="1" applyBorder="1"/>
    <xf numFmtId="0" fontId="4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 applyProtection="1">
      <alignment horizontal="center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164" fontId="2" fillId="0" borderId="14" xfId="0" applyNumberFormat="1" applyFont="1" applyBorder="1" applyProtection="1">
      <protection locked="0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/>
    </xf>
    <xf numFmtId="4" fontId="4" fillId="0" borderId="7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7" fillId="0" borderId="7" xfId="0" applyFont="1" applyBorder="1"/>
    <xf numFmtId="2" fontId="2" fillId="0" borderId="12" xfId="5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2" fontId="2" fillId="0" borderId="9" xfId="5" applyNumberFormat="1" applyFont="1" applyBorder="1" applyAlignment="1">
      <alignment horizontal="center" vertical="center"/>
    </xf>
    <xf numFmtId="2" fontId="2" fillId="0" borderId="6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6">
    <cellStyle name="Milliers 2" xfId="2" xr:uid="{00000000-0005-0000-0000-000000000000}"/>
    <cellStyle name="Milliers 2 2" xfId="3" xr:uid="{00000000-0005-0000-0000-000001000000}"/>
    <cellStyle name="Monétaire" xfId="5" builtinId="4"/>
    <cellStyle name="Normal" xfId="0" builtinId="0"/>
    <cellStyle name="Normal 2" xfId="1" xr:uid="{00000000-0005-0000-0000-000004000000}"/>
    <cellStyle name="titre 2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6"/>
  <sheetViews>
    <sheetView tabSelected="1" showWhiteSpace="0" view="pageBreakPreview" topLeftCell="A207" zoomScale="145" zoomScaleNormal="145" zoomScaleSheetLayoutView="145" zoomScalePageLayoutView="70" workbookViewId="0">
      <selection activeCell="B217" sqref="B217"/>
    </sheetView>
  </sheetViews>
  <sheetFormatPr baseColWidth="10" defaultColWidth="11.42578125" defaultRowHeight="12.75" x14ac:dyDescent="0.2"/>
  <cols>
    <col min="1" max="1" width="4.42578125" style="26" customWidth="1"/>
    <col min="2" max="2" width="46.85546875" style="11" customWidth="1"/>
    <col min="3" max="3" width="5.85546875" style="6" customWidth="1"/>
    <col min="4" max="4" width="9" style="6" customWidth="1"/>
    <col min="5" max="5" width="12.28515625" style="7" customWidth="1"/>
    <col min="6" max="6" width="16" style="18" customWidth="1"/>
    <col min="7" max="7" width="18.140625" style="18" customWidth="1"/>
    <col min="8" max="16384" width="11.42578125" style="5"/>
  </cols>
  <sheetData>
    <row r="1" spans="1:11" s="6" customFormat="1" ht="25.5" customHeight="1" x14ac:dyDescent="0.2">
      <c r="A1" s="27" t="s">
        <v>9</v>
      </c>
      <c r="B1" s="20" t="s">
        <v>0</v>
      </c>
      <c r="C1" s="9" t="s">
        <v>1</v>
      </c>
      <c r="D1" s="8" t="s">
        <v>3</v>
      </c>
      <c r="E1" s="12" t="s">
        <v>4</v>
      </c>
      <c r="F1" s="13" t="s">
        <v>5</v>
      </c>
      <c r="G1" s="13" t="s">
        <v>6</v>
      </c>
    </row>
    <row r="2" spans="1:11" x14ac:dyDescent="0.2">
      <c r="B2" s="21"/>
      <c r="C2" s="10"/>
      <c r="D2" s="10"/>
      <c r="E2" s="14"/>
      <c r="F2" s="15"/>
      <c r="G2" s="16"/>
    </row>
    <row r="3" spans="1:11" ht="18" customHeight="1" x14ac:dyDescent="0.3">
      <c r="A3" s="40" t="s">
        <v>10</v>
      </c>
      <c r="B3" s="23" t="s">
        <v>137</v>
      </c>
      <c r="C3" s="1"/>
      <c r="D3" s="1"/>
      <c r="E3" s="2"/>
      <c r="F3" s="3"/>
      <c r="G3" s="17"/>
    </row>
    <row r="4" spans="1:11" x14ac:dyDescent="0.2">
      <c r="B4" s="22"/>
      <c r="C4" s="1"/>
      <c r="D4" s="1"/>
      <c r="E4" s="2"/>
      <c r="F4" s="3"/>
      <c r="G4" s="4"/>
    </row>
    <row r="5" spans="1:11" ht="14.25" x14ac:dyDescent="0.2">
      <c r="A5" s="41" t="s">
        <v>11</v>
      </c>
      <c r="B5" s="29" t="s">
        <v>43</v>
      </c>
      <c r="C5" s="1"/>
      <c r="D5" s="1"/>
      <c r="E5" s="2"/>
      <c r="F5" s="3"/>
      <c r="G5" s="4"/>
    </row>
    <row r="6" spans="1:11" s="79" customFormat="1" ht="12" x14ac:dyDescent="0.2">
      <c r="A6" s="78"/>
      <c r="B6" s="22"/>
      <c r="C6" s="19"/>
      <c r="D6" s="19"/>
      <c r="E6" s="43"/>
      <c r="F6" s="44"/>
      <c r="G6" s="4" t="str">
        <f t="shared" ref="G6:G8" si="0">IF($E6="","",$E6*F6)</f>
        <v/>
      </c>
    </row>
    <row r="7" spans="1:11" s="76" customFormat="1" ht="12" x14ac:dyDescent="0.2">
      <c r="A7" s="81"/>
      <c r="B7" s="72" t="s">
        <v>135</v>
      </c>
      <c r="C7" s="19" t="s">
        <v>26</v>
      </c>
      <c r="D7" s="19">
        <v>1</v>
      </c>
      <c r="E7" s="19">
        <v>1</v>
      </c>
      <c r="F7" s="75"/>
      <c r="G7" s="4">
        <f t="shared" si="0"/>
        <v>0</v>
      </c>
      <c r="K7" s="77"/>
    </row>
    <row r="8" spans="1:11" x14ac:dyDescent="0.2">
      <c r="B8" s="22"/>
      <c r="C8" s="1"/>
      <c r="D8" s="1"/>
      <c r="E8" s="1"/>
      <c r="F8" s="3"/>
      <c r="G8" s="4" t="str">
        <f t="shared" si="0"/>
        <v/>
      </c>
    </row>
    <row r="9" spans="1:11" s="37" customFormat="1" ht="14.25" x14ac:dyDescent="0.2">
      <c r="A9" s="30"/>
      <c r="B9" s="31" t="str">
        <f>B5</f>
        <v>Chauffage</v>
      </c>
      <c r="C9" s="32" t="s">
        <v>2</v>
      </c>
      <c r="D9" s="33"/>
      <c r="E9" s="33"/>
      <c r="F9" s="35"/>
      <c r="G9" s="36">
        <f>SUBTOTAL(9,G5:G8)</f>
        <v>0</v>
      </c>
    </row>
    <row r="10" spans="1:11" x14ac:dyDescent="0.2">
      <c r="B10" s="22"/>
      <c r="C10" s="1"/>
      <c r="D10" s="1"/>
      <c r="E10" s="1"/>
      <c r="F10" s="3"/>
      <c r="G10" s="4"/>
    </row>
    <row r="11" spans="1:11" ht="14.25" x14ac:dyDescent="0.2">
      <c r="A11" s="41" t="s">
        <v>134</v>
      </c>
      <c r="B11" s="29" t="s">
        <v>44</v>
      </c>
      <c r="C11" s="1"/>
      <c r="D11" s="1"/>
      <c r="E11" s="1"/>
      <c r="F11" s="3"/>
      <c r="G11" s="4"/>
    </row>
    <row r="12" spans="1:11" s="79" customFormat="1" ht="12" x14ac:dyDescent="0.2">
      <c r="A12" s="78"/>
      <c r="B12" s="22"/>
      <c r="C12" s="19"/>
      <c r="D12" s="19"/>
      <c r="E12" s="19"/>
      <c r="F12" s="44"/>
      <c r="G12" s="4" t="str">
        <f t="shared" ref="G12:G14" si="1">IF($E12="","",$E12*F12)</f>
        <v/>
      </c>
    </row>
    <row r="13" spans="1:11" s="76" customFormat="1" ht="12" x14ac:dyDescent="0.2">
      <c r="A13" s="81"/>
      <c r="B13" s="72" t="s">
        <v>136</v>
      </c>
      <c r="C13" s="19" t="s">
        <v>26</v>
      </c>
      <c r="D13" s="19">
        <v>1</v>
      </c>
      <c r="E13" s="19">
        <v>1</v>
      </c>
      <c r="F13" s="75"/>
      <c r="G13" s="4">
        <f t="shared" si="1"/>
        <v>0</v>
      </c>
      <c r="K13" s="77"/>
    </row>
    <row r="14" spans="1:11" x14ac:dyDescent="0.2">
      <c r="B14" s="22"/>
      <c r="C14" s="1"/>
      <c r="D14" s="1"/>
      <c r="E14" s="1"/>
      <c r="F14" s="3"/>
      <c r="G14" s="4" t="str">
        <f t="shared" si="1"/>
        <v/>
      </c>
    </row>
    <row r="15" spans="1:11" s="37" customFormat="1" ht="14.25" x14ac:dyDescent="0.2">
      <c r="A15" s="30"/>
      <c r="B15" s="31" t="str">
        <f>B11</f>
        <v>Ventilation</v>
      </c>
      <c r="C15" s="32" t="s">
        <v>2</v>
      </c>
      <c r="D15" s="33"/>
      <c r="E15" s="33"/>
      <c r="F15" s="35"/>
      <c r="G15" s="36">
        <f>SUBTOTAL(9,G11:G14)</f>
        <v>0</v>
      </c>
    </row>
    <row r="16" spans="1:11" x14ac:dyDescent="0.2">
      <c r="A16" s="60"/>
      <c r="B16" s="25"/>
      <c r="C16" s="91"/>
      <c r="D16" s="91"/>
      <c r="E16" s="92"/>
      <c r="F16" s="93"/>
      <c r="G16" s="56"/>
    </row>
    <row r="17" spans="1:7" ht="18" customHeight="1" x14ac:dyDescent="0.3">
      <c r="A17" s="61"/>
      <c r="B17" s="39" t="s">
        <v>12</v>
      </c>
      <c r="C17" s="67" t="str">
        <f>B3</f>
        <v xml:space="preserve">CONSIGNATION ET DEPOSE  </v>
      </c>
      <c r="D17" s="68"/>
      <c r="E17" s="69"/>
      <c r="F17" s="50"/>
      <c r="G17" s="70">
        <f>SUBTOTAL(9,G3:G16)</f>
        <v>0</v>
      </c>
    </row>
    <row r="18" spans="1:7" ht="18" customHeight="1" x14ac:dyDescent="0.3">
      <c r="A18" s="28"/>
      <c r="B18" s="39"/>
      <c r="C18" s="51"/>
      <c r="D18" s="52"/>
      <c r="E18" s="53"/>
      <c r="F18" s="5"/>
      <c r="G18" s="54"/>
    </row>
    <row r="19" spans="1:7" x14ac:dyDescent="0.2">
      <c r="A19" s="63"/>
      <c r="B19" s="21"/>
      <c r="C19" s="10"/>
      <c r="D19" s="10"/>
      <c r="E19" s="14"/>
      <c r="F19" s="15"/>
      <c r="G19" s="16"/>
    </row>
    <row r="20" spans="1:7" ht="18" customHeight="1" x14ac:dyDescent="0.3">
      <c r="A20" s="40" t="s">
        <v>18</v>
      </c>
      <c r="B20" s="23" t="s">
        <v>45</v>
      </c>
      <c r="C20" s="1"/>
      <c r="D20" s="1"/>
      <c r="E20" s="2"/>
      <c r="F20" s="3"/>
      <c r="G20" s="17"/>
    </row>
    <row r="21" spans="1:7" x14ac:dyDescent="0.2">
      <c r="B21" s="22"/>
      <c r="C21" s="1"/>
      <c r="D21" s="1"/>
      <c r="E21" s="2"/>
      <c r="F21" s="3"/>
      <c r="G21" s="4"/>
    </row>
    <row r="22" spans="1:7" ht="14.25" x14ac:dyDescent="0.2">
      <c r="A22" s="41" t="s">
        <v>71</v>
      </c>
      <c r="B22" s="29" t="s">
        <v>70</v>
      </c>
      <c r="C22" s="1"/>
      <c r="D22" s="1"/>
      <c r="E22" s="2"/>
      <c r="F22" s="3"/>
      <c r="G22" s="4"/>
    </row>
    <row r="23" spans="1:7" s="79" customFormat="1" ht="12" x14ac:dyDescent="0.2">
      <c r="A23" s="78"/>
      <c r="B23" s="22"/>
      <c r="C23" s="19"/>
      <c r="D23" s="19"/>
      <c r="E23" s="19"/>
      <c r="F23" s="44"/>
      <c r="G23" s="4" t="str">
        <f t="shared" ref="G23:G27" si="2">IF($E23="","",$E23*F23)</f>
        <v/>
      </c>
    </row>
    <row r="24" spans="1:7" x14ac:dyDescent="0.2">
      <c r="A24" s="42" t="s">
        <v>138</v>
      </c>
      <c r="B24" s="24" t="s">
        <v>72</v>
      </c>
      <c r="C24" s="19"/>
      <c r="D24" s="19"/>
      <c r="E24" s="19"/>
      <c r="F24" s="44"/>
      <c r="G24" s="4" t="str">
        <f t="shared" si="2"/>
        <v/>
      </c>
    </row>
    <row r="25" spans="1:7" s="79" customFormat="1" ht="12" x14ac:dyDescent="0.2">
      <c r="A25" s="78"/>
      <c r="B25" s="22"/>
      <c r="C25" s="19"/>
      <c r="D25" s="19"/>
      <c r="E25" s="19"/>
      <c r="F25" s="44"/>
      <c r="G25" s="4" t="str">
        <f t="shared" si="2"/>
        <v/>
      </c>
    </row>
    <row r="26" spans="1:7" x14ac:dyDescent="0.2">
      <c r="A26" s="78"/>
      <c r="B26" s="22" t="s">
        <v>106</v>
      </c>
      <c r="C26" s="19" t="s">
        <v>1</v>
      </c>
      <c r="D26" s="19">
        <v>1</v>
      </c>
      <c r="E26" s="19"/>
      <c r="F26" s="106" t="s">
        <v>105</v>
      </c>
      <c r="G26" s="107"/>
    </row>
    <row r="27" spans="1:7" s="79" customFormat="1" ht="12" x14ac:dyDescent="0.2">
      <c r="A27" s="78"/>
      <c r="B27" s="55"/>
      <c r="C27" s="19"/>
      <c r="D27" s="19"/>
      <c r="E27" s="19"/>
      <c r="F27" s="44"/>
      <c r="G27" s="4" t="str">
        <f t="shared" si="2"/>
        <v/>
      </c>
    </row>
    <row r="28" spans="1:7" x14ac:dyDescent="0.2">
      <c r="B28" s="38" t="s">
        <v>74</v>
      </c>
      <c r="C28" s="49"/>
      <c r="D28" s="19"/>
      <c r="E28" s="19"/>
      <c r="F28" s="44"/>
      <c r="G28" s="48">
        <f>SUBTOTAL(9,G24:G27)</f>
        <v>0</v>
      </c>
    </row>
    <row r="29" spans="1:7" s="79" customFormat="1" ht="12" x14ac:dyDescent="0.2">
      <c r="A29" s="78"/>
      <c r="B29" s="22"/>
      <c r="C29" s="19"/>
      <c r="D29" s="19"/>
      <c r="E29" s="19"/>
      <c r="F29" s="44"/>
      <c r="G29" s="4" t="str">
        <f t="shared" ref="G29:G35" si="3">IF($E29="","",$E29*F29)</f>
        <v/>
      </c>
    </row>
    <row r="30" spans="1:7" x14ac:dyDescent="0.2">
      <c r="A30" s="42" t="s">
        <v>73</v>
      </c>
      <c r="B30" s="24" t="s">
        <v>46</v>
      </c>
      <c r="C30" s="19"/>
      <c r="D30" s="19"/>
      <c r="E30" s="19"/>
      <c r="F30" s="44"/>
      <c r="G30" s="4" t="str">
        <f t="shared" si="3"/>
        <v/>
      </c>
    </row>
    <row r="31" spans="1:7" s="79" customFormat="1" ht="12" x14ac:dyDescent="0.2">
      <c r="A31" s="78"/>
      <c r="B31" s="22"/>
      <c r="C31" s="19"/>
      <c r="D31" s="19"/>
      <c r="E31" s="19"/>
      <c r="F31" s="44"/>
      <c r="G31" s="4" t="str">
        <f t="shared" si="3"/>
        <v/>
      </c>
    </row>
    <row r="32" spans="1:7" x14ac:dyDescent="0.2">
      <c r="A32" s="78"/>
      <c r="B32" s="22" t="s">
        <v>75</v>
      </c>
      <c r="C32" s="19"/>
      <c r="D32" s="19"/>
      <c r="E32" s="19"/>
      <c r="F32" s="44"/>
      <c r="G32" s="45" t="str">
        <f t="shared" si="3"/>
        <v/>
      </c>
    </row>
    <row r="33" spans="1:7" x14ac:dyDescent="0.2">
      <c r="A33" s="78"/>
      <c r="B33" s="22" t="s">
        <v>118</v>
      </c>
      <c r="C33" s="19" t="s">
        <v>25</v>
      </c>
      <c r="D33" s="19">
        <v>10</v>
      </c>
      <c r="E33" s="19"/>
      <c r="F33" s="75"/>
      <c r="G33" s="4" t="str">
        <f t="shared" si="3"/>
        <v/>
      </c>
    </row>
    <row r="34" spans="1:7" x14ac:dyDescent="0.2">
      <c r="A34" s="78"/>
      <c r="B34" s="22" t="s">
        <v>182</v>
      </c>
      <c r="C34" s="19" t="s">
        <v>25</v>
      </c>
      <c r="D34" s="19">
        <v>10</v>
      </c>
      <c r="E34" s="19"/>
      <c r="F34" s="75"/>
      <c r="G34" s="4" t="str">
        <f t="shared" ref="G34" si="4">IF($E34="","",$E34*F34)</f>
        <v/>
      </c>
    </row>
    <row r="35" spans="1:7" s="79" customFormat="1" ht="12" x14ac:dyDescent="0.2">
      <c r="A35" s="78"/>
      <c r="B35" s="55"/>
      <c r="C35" s="19"/>
      <c r="D35" s="19"/>
      <c r="E35" s="19"/>
      <c r="F35" s="44"/>
      <c r="G35" s="4" t="str">
        <f t="shared" si="3"/>
        <v/>
      </c>
    </row>
    <row r="36" spans="1:7" x14ac:dyDescent="0.2">
      <c r="B36" s="38" t="s">
        <v>74</v>
      </c>
      <c r="C36" s="19"/>
      <c r="D36" s="19"/>
      <c r="E36" s="19"/>
      <c r="F36" s="44"/>
      <c r="G36" s="48">
        <f>SUBTOTAL(9,G31:G35)</f>
        <v>0</v>
      </c>
    </row>
    <row r="37" spans="1:7" s="79" customFormat="1" ht="12" x14ac:dyDescent="0.2">
      <c r="A37" s="78"/>
      <c r="B37" s="22"/>
      <c r="C37" s="19"/>
      <c r="D37" s="19"/>
      <c r="E37" s="19"/>
      <c r="F37" s="44"/>
      <c r="G37" s="4" t="str">
        <f t="shared" ref="G37:G43" si="5">IF($E37="","",$E37*F37)</f>
        <v/>
      </c>
    </row>
    <row r="38" spans="1:7" x14ac:dyDescent="0.2">
      <c r="A38" s="42" t="s">
        <v>141</v>
      </c>
      <c r="B38" s="24" t="s">
        <v>113</v>
      </c>
      <c r="C38" s="19"/>
      <c r="D38" s="19"/>
      <c r="E38" s="19"/>
      <c r="F38" s="44"/>
      <c r="G38" s="4" t="str">
        <f t="shared" si="5"/>
        <v/>
      </c>
    </row>
    <row r="39" spans="1:7" s="79" customFormat="1" ht="12" x14ac:dyDescent="0.2">
      <c r="A39" s="78"/>
      <c r="B39" s="22"/>
      <c r="C39" s="19"/>
      <c r="D39" s="19"/>
      <c r="E39" s="19"/>
      <c r="F39" s="44"/>
      <c r="G39" s="4" t="str">
        <f t="shared" si="5"/>
        <v/>
      </c>
    </row>
    <row r="40" spans="1:7" ht="25.5" customHeight="1" x14ac:dyDescent="0.2">
      <c r="A40" s="78"/>
      <c r="B40" s="22" t="s">
        <v>91</v>
      </c>
      <c r="C40" s="19"/>
      <c r="D40" s="19"/>
      <c r="E40" s="19"/>
      <c r="F40" s="44"/>
      <c r="G40" s="45" t="str">
        <f t="shared" si="5"/>
        <v/>
      </c>
    </row>
    <row r="41" spans="1:7" x14ac:dyDescent="0.2">
      <c r="A41" s="78"/>
      <c r="B41" s="22" t="s">
        <v>117</v>
      </c>
      <c r="C41" s="19" t="s">
        <v>25</v>
      </c>
      <c r="D41" s="19">
        <f>D33</f>
        <v>10</v>
      </c>
      <c r="E41" s="19"/>
      <c r="F41" s="44"/>
      <c r="G41" s="4" t="str">
        <f t="shared" si="5"/>
        <v/>
      </c>
    </row>
    <row r="42" spans="1:7" x14ac:dyDescent="0.2">
      <c r="A42" s="78"/>
      <c r="B42" s="22" t="s">
        <v>182</v>
      </c>
      <c r="C42" s="19" t="s">
        <v>25</v>
      </c>
      <c r="D42" s="19">
        <f>D34</f>
        <v>10</v>
      </c>
      <c r="E42" s="19"/>
      <c r="F42" s="44"/>
      <c r="G42" s="4" t="str">
        <f t="shared" si="5"/>
        <v/>
      </c>
    </row>
    <row r="43" spans="1:7" x14ac:dyDescent="0.2">
      <c r="B43" s="22"/>
      <c r="C43" s="1"/>
      <c r="D43" s="1"/>
      <c r="E43" s="1"/>
      <c r="F43" s="3"/>
      <c r="G43" s="4" t="str">
        <f t="shared" si="5"/>
        <v/>
      </c>
    </row>
    <row r="44" spans="1:7" x14ac:dyDescent="0.2">
      <c r="B44" s="38" t="s">
        <v>14</v>
      </c>
      <c r="C44" s="1"/>
      <c r="D44" s="1"/>
      <c r="E44" s="1"/>
      <c r="F44" s="3"/>
      <c r="G44" s="48">
        <f>SUBTOTAL(9,G38:G43)</f>
        <v>0</v>
      </c>
    </row>
    <row r="45" spans="1:7" s="79" customFormat="1" ht="12" x14ac:dyDescent="0.2">
      <c r="A45" s="78"/>
      <c r="B45" s="22"/>
      <c r="C45" s="19"/>
      <c r="D45" s="19"/>
      <c r="E45" s="19"/>
      <c r="F45" s="44"/>
      <c r="G45" s="4" t="str">
        <f t="shared" ref="G45:G51" si="6">IF($E45="","",$E45*F45)</f>
        <v/>
      </c>
    </row>
    <row r="46" spans="1:7" x14ac:dyDescent="0.2">
      <c r="A46" s="42" t="s">
        <v>142</v>
      </c>
      <c r="B46" s="24" t="s">
        <v>49</v>
      </c>
      <c r="C46" s="19"/>
      <c r="D46" s="19"/>
      <c r="E46" s="19"/>
      <c r="F46" s="44"/>
      <c r="G46" s="4" t="str">
        <f t="shared" si="6"/>
        <v/>
      </c>
    </row>
    <row r="47" spans="1:7" s="79" customFormat="1" ht="12" x14ac:dyDescent="0.2">
      <c r="A47" s="78"/>
      <c r="B47" s="22"/>
      <c r="C47" s="19"/>
      <c r="D47" s="19"/>
      <c r="E47" s="19"/>
      <c r="F47" s="44"/>
      <c r="G47" s="4" t="str">
        <f t="shared" si="6"/>
        <v/>
      </c>
    </row>
    <row r="48" spans="1:7" x14ac:dyDescent="0.2">
      <c r="A48" s="78"/>
      <c r="B48" s="22" t="s">
        <v>139</v>
      </c>
      <c r="C48" s="19" t="s">
        <v>1</v>
      </c>
      <c r="D48" s="19">
        <v>1</v>
      </c>
      <c r="E48" s="19"/>
      <c r="F48" s="75"/>
      <c r="G48" s="45" t="str">
        <f t="shared" si="6"/>
        <v/>
      </c>
    </row>
    <row r="49" spans="1:7" s="79" customFormat="1" ht="12" x14ac:dyDescent="0.2">
      <c r="A49" s="78"/>
      <c r="B49" s="22"/>
      <c r="C49" s="19"/>
      <c r="D49" s="19"/>
      <c r="E49" s="19"/>
      <c r="F49" s="44"/>
      <c r="G49" s="4" t="str">
        <f t="shared" ref="G49:G50" si="7">IF($E49="","",$E49*F49)</f>
        <v/>
      </c>
    </row>
    <row r="50" spans="1:7" x14ac:dyDescent="0.2">
      <c r="A50" s="78"/>
      <c r="B50" s="22" t="s">
        <v>140</v>
      </c>
      <c r="C50" s="19" t="s">
        <v>1</v>
      </c>
      <c r="D50" s="19">
        <v>1</v>
      </c>
      <c r="E50" s="19"/>
      <c r="F50" s="44"/>
      <c r="G50" s="45" t="str">
        <f t="shared" si="7"/>
        <v/>
      </c>
    </row>
    <row r="51" spans="1:7" x14ac:dyDescent="0.2">
      <c r="B51" s="22"/>
      <c r="C51" s="1"/>
      <c r="D51" s="1"/>
      <c r="E51" s="1"/>
      <c r="F51" s="3"/>
      <c r="G51" s="4" t="str">
        <f t="shared" si="6"/>
        <v/>
      </c>
    </row>
    <row r="52" spans="1:7" x14ac:dyDescent="0.2">
      <c r="B52" s="38" t="s">
        <v>50</v>
      </c>
      <c r="C52" s="49"/>
      <c r="D52" s="46"/>
      <c r="E52" s="19"/>
      <c r="F52" s="44"/>
      <c r="G52" s="48">
        <f>SUBTOTAL(9,G46:G51)</f>
        <v>0</v>
      </c>
    </row>
    <row r="53" spans="1:7" x14ac:dyDescent="0.2">
      <c r="A53" s="42"/>
      <c r="B53" s="24"/>
      <c r="C53" s="1"/>
      <c r="D53" s="1"/>
      <c r="E53" s="1"/>
      <c r="F53" s="3"/>
      <c r="G53" s="4"/>
    </row>
    <row r="54" spans="1:7" x14ac:dyDescent="0.2">
      <c r="A54" s="42" t="s">
        <v>76</v>
      </c>
      <c r="B54" s="24" t="s">
        <v>15</v>
      </c>
      <c r="C54" s="19"/>
      <c r="D54" s="19"/>
      <c r="E54" s="19"/>
      <c r="F54" s="44"/>
      <c r="G54" s="45" t="str">
        <f t="shared" ref="G54:G88" si="8">IF($E54="","",$E54*F54)</f>
        <v/>
      </c>
    </row>
    <row r="55" spans="1:7" x14ac:dyDescent="0.2">
      <c r="A55" s="78"/>
      <c r="B55" s="22"/>
      <c r="C55" s="19"/>
      <c r="D55" s="19"/>
      <c r="E55" s="19"/>
      <c r="F55" s="44"/>
      <c r="G55" s="45" t="str">
        <f t="shared" ref="G55:G58" si="9">IF($E55="","",$E55*F55)</f>
        <v/>
      </c>
    </row>
    <row r="56" spans="1:7" x14ac:dyDescent="0.2">
      <c r="A56" s="78"/>
      <c r="B56" s="22" t="s">
        <v>99</v>
      </c>
      <c r="C56" s="19"/>
      <c r="D56" s="19"/>
      <c r="E56" s="19"/>
      <c r="F56" s="44"/>
      <c r="G56" s="45" t="str">
        <f t="shared" si="9"/>
        <v/>
      </c>
    </row>
    <row r="57" spans="1:7" x14ac:dyDescent="0.2">
      <c r="A57" s="78"/>
      <c r="B57" s="22" t="s">
        <v>68</v>
      </c>
      <c r="C57" s="19" t="s">
        <v>1</v>
      </c>
      <c r="D57" s="19">
        <v>1</v>
      </c>
      <c r="E57" s="19"/>
      <c r="F57" s="75"/>
      <c r="G57" s="4" t="str">
        <f t="shared" ref="G57" si="10">IF($E57="","",$E57*F57)</f>
        <v/>
      </c>
    </row>
    <row r="58" spans="1:7" x14ac:dyDescent="0.2">
      <c r="A58" s="78"/>
      <c r="B58" s="22"/>
      <c r="C58" s="19"/>
      <c r="D58" s="19"/>
      <c r="E58" s="19"/>
      <c r="F58" s="44"/>
      <c r="G58" s="45" t="str">
        <f t="shared" si="9"/>
        <v/>
      </c>
    </row>
    <row r="59" spans="1:7" x14ac:dyDescent="0.2">
      <c r="A59" s="78"/>
      <c r="B59" s="22" t="s">
        <v>100</v>
      </c>
      <c r="C59" s="19"/>
      <c r="D59" s="19"/>
      <c r="E59" s="19"/>
      <c r="F59" s="44"/>
      <c r="G59" s="45" t="str">
        <f t="shared" ref="G59" si="11">IF($E59="","",$E59*F59)</f>
        <v/>
      </c>
    </row>
    <row r="60" spans="1:7" x14ac:dyDescent="0.2">
      <c r="A60" s="78"/>
      <c r="B60" s="22" t="s">
        <v>68</v>
      </c>
      <c r="C60" s="19" t="s">
        <v>1</v>
      </c>
      <c r="D60" s="19">
        <v>1</v>
      </c>
      <c r="E60" s="19"/>
      <c r="F60" s="104" t="s">
        <v>92</v>
      </c>
      <c r="G60" s="105"/>
    </row>
    <row r="61" spans="1:7" x14ac:dyDescent="0.2">
      <c r="A61" s="78"/>
      <c r="B61" s="22"/>
      <c r="C61" s="19"/>
      <c r="D61" s="19"/>
      <c r="E61" s="19"/>
      <c r="F61" s="44"/>
      <c r="G61" s="45" t="str">
        <f t="shared" si="8"/>
        <v/>
      </c>
    </row>
    <row r="62" spans="1:7" x14ac:dyDescent="0.2">
      <c r="A62" s="78"/>
      <c r="B62" s="22" t="s">
        <v>51</v>
      </c>
      <c r="C62" s="19"/>
      <c r="D62" s="19"/>
      <c r="E62" s="19"/>
      <c r="F62" s="44"/>
      <c r="G62" s="45" t="str">
        <f t="shared" si="8"/>
        <v/>
      </c>
    </row>
    <row r="63" spans="1:7" x14ac:dyDescent="0.2">
      <c r="A63" s="78"/>
      <c r="B63" s="22" t="s">
        <v>68</v>
      </c>
      <c r="C63" s="19" t="s">
        <v>1</v>
      </c>
      <c r="D63" s="19">
        <v>2</v>
      </c>
      <c r="E63" s="19"/>
      <c r="F63" s="75"/>
      <c r="G63" s="4" t="str">
        <f t="shared" ref="G63" si="12">IF($E63="","",$E63*F63)</f>
        <v/>
      </c>
    </row>
    <row r="64" spans="1:7" x14ac:dyDescent="0.2">
      <c r="A64" s="78"/>
      <c r="B64" s="22"/>
      <c r="C64" s="19"/>
      <c r="D64" s="19"/>
      <c r="E64" s="19"/>
      <c r="F64" s="44"/>
      <c r="G64" s="45" t="str">
        <f t="shared" si="8"/>
        <v/>
      </c>
    </row>
    <row r="65" spans="1:7" x14ac:dyDescent="0.2">
      <c r="A65" s="78"/>
      <c r="B65" s="22" t="s">
        <v>52</v>
      </c>
      <c r="C65" s="19"/>
      <c r="D65" s="19"/>
      <c r="E65" s="19"/>
      <c r="F65" s="44"/>
      <c r="G65" s="45" t="str">
        <f t="shared" si="8"/>
        <v/>
      </c>
    </row>
    <row r="66" spans="1:7" x14ac:dyDescent="0.2">
      <c r="A66" s="78"/>
      <c r="B66" s="22" t="s">
        <v>47</v>
      </c>
      <c r="C66" s="19" t="s">
        <v>1</v>
      </c>
      <c r="D66" s="19">
        <v>2</v>
      </c>
      <c r="E66" s="19"/>
      <c r="F66" s="75"/>
      <c r="G66" s="4" t="str">
        <f t="shared" ref="G66" si="13">IF($E66="","",$E66*F66)</f>
        <v/>
      </c>
    </row>
    <row r="67" spans="1:7" x14ac:dyDescent="0.2">
      <c r="A67" s="78"/>
      <c r="B67" s="22"/>
      <c r="C67" s="19"/>
      <c r="D67" s="19"/>
      <c r="E67" s="19"/>
      <c r="F67" s="44"/>
      <c r="G67" s="45" t="str">
        <f t="shared" si="8"/>
        <v/>
      </c>
    </row>
    <row r="68" spans="1:7" x14ac:dyDescent="0.2">
      <c r="A68" s="78"/>
      <c r="B68" s="22" t="s">
        <v>83</v>
      </c>
      <c r="C68" s="19"/>
      <c r="D68" s="19"/>
      <c r="E68" s="19"/>
      <c r="F68" s="44"/>
      <c r="G68" s="45" t="str">
        <f t="shared" si="8"/>
        <v/>
      </c>
    </row>
    <row r="69" spans="1:7" x14ac:dyDescent="0.2">
      <c r="A69" s="78"/>
      <c r="B69" s="22" t="s">
        <v>68</v>
      </c>
      <c r="C69" s="19" t="s">
        <v>1</v>
      </c>
      <c r="D69" s="19">
        <v>2</v>
      </c>
      <c r="E69" s="19"/>
      <c r="F69" s="44"/>
      <c r="G69" s="4" t="str">
        <f t="shared" ref="G69" si="14">IF($E69="","",$E69*F69)</f>
        <v/>
      </c>
    </row>
    <row r="70" spans="1:7" x14ac:dyDescent="0.2">
      <c r="A70" s="78"/>
      <c r="B70" s="22"/>
      <c r="C70" s="19"/>
      <c r="D70" s="19"/>
      <c r="E70" s="19"/>
      <c r="F70" s="44"/>
      <c r="G70" s="45" t="str">
        <f t="shared" si="8"/>
        <v/>
      </c>
    </row>
    <row r="71" spans="1:7" x14ac:dyDescent="0.2">
      <c r="A71" s="78"/>
      <c r="B71" s="22" t="s">
        <v>53</v>
      </c>
      <c r="C71" s="19"/>
      <c r="D71" s="19"/>
      <c r="E71" s="19"/>
      <c r="F71" s="44"/>
      <c r="G71" s="45" t="str">
        <f t="shared" si="8"/>
        <v/>
      </c>
    </row>
    <row r="72" spans="1:7" x14ac:dyDescent="0.2">
      <c r="A72" s="78"/>
      <c r="B72" s="22" t="s">
        <v>68</v>
      </c>
      <c r="C72" s="19" t="s">
        <v>1</v>
      </c>
      <c r="D72" s="19">
        <v>2</v>
      </c>
      <c r="E72" s="19"/>
      <c r="F72" s="44"/>
      <c r="G72" s="4" t="str">
        <f t="shared" ref="G72" si="15">IF($E72="","",$E72*F72)</f>
        <v/>
      </c>
    </row>
    <row r="73" spans="1:7" x14ac:dyDescent="0.2">
      <c r="A73" s="78"/>
      <c r="B73" s="22"/>
      <c r="C73" s="19"/>
      <c r="D73" s="19"/>
      <c r="E73" s="19"/>
      <c r="F73" s="44"/>
      <c r="G73" s="45" t="str">
        <f t="shared" ref="G73:G74" si="16">IF($E73="","",$E73*F73)</f>
        <v/>
      </c>
    </row>
    <row r="74" spans="1:7" x14ac:dyDescent="0.2">
      <c r="A74" s="78"/>
      <c r="B74" s="22" t="s">
        <v>78</v>
      </c>
      <c r="C74" s="19" t="s">
        <v>1</v>
      </c>
      <c r="D74" s="19">
        <v>4</v>
      </c>
      <c r="E74" s="19"/>
      <c r="F74" s="44"/>
      <c r="G74" s="45" t="str">
        <f t="shared" si="16"/>
        <v/>
      </c>
    </row>
    <row r="75" spans="1:7" x14ac:dyDescent="0.2">
      <c r="A75" s="78"/>
      <c r="B75" s="22"/>
      <c r="C75" s="19"/>
      <c r="D75" s="19"/>
      <c r="E75" s="19"/>
      <c r="F75" s="44"/>
      <c r="G75" s="45" t="str">
        <f t="shared" ref="G75:G82" si="17">IF($E75="","",$E75*F75)</f>
        <v/>
      </c>
    </row>
    <row r="76" spans="1:7" x14ac:dyDescent="0.2">
      <c r="A76" s="78"/>
      <c r="B76" s="22" t="s">
        <v>54</v>
      </c>
      <c r="C76" s="19" t="s">
        <v>1</v>
      </c>
      <c r="D76" s="19">
        <v>4</v>
      </c>
      <c r="E76" s="19"/>
      <c r="F76" s="44"/>
      <c r="G76" s="45" t="str">
        <f t="shared" si="17"/>
        <v/>
      </c>
    </row>
    <row r="77" spans="1:7" x14ac:dyDescent="0.2">
      <c r="A77" s="78"/>
      <c r="B77" s="22"/>
      <c r="C77" s="19"/>
      <c r="D77" s="19"/>
      <c r="E77" s="19"/>
      <c r="F77" s="44"/>
      <c r="G77" s="45" t="str">
        <f t="shared" ref="G77:G78" si="18">IF($E77="","",$E77*F77)</f>
        <v/>
      </c>
    </row>
    <row r="78" spans="1:7" x14ac:dyDescent="0.2">
      <c r="A78" s="78"/>
      <c r="B78" s="22" t="s">
        <v>101</v>
      </c>
      <c r="C78" s="19" t="s">
        <v>1</v>
      </c>
      <c r="D78" s="19">
        <v>4</v>
      </c>
      <c r="E78" s="19"/>
      <c r="F78" s="44"/>
      <c r="G78" s="45" t="str">
        <f t="shared" si="18"/>
        <v/>
      </c>
    </row>
    <row r="79" spans="1:7" x14ac:dyDescent="0.2">
      <c r="A79" s="78"/>
      <c r="B79" s="22"/>
      <c r="C79" s="19"/>
      <c r="D79" s="19"/>
      <c r="E79" s="19"/>
      <c r="F79" s="44"/>
      <c r="G79" s="45" t="str">
        <f t="shared" si="17"/>
        <v/>
      </c>
    </row>
    <row r="80" spans="1:7" x14ac:dyDescent="0.2">
      <c r="A80" s="78"/>
      <c r="B80" s="22" t="s">
        <v>79</v>
      </c>
      <c r="C80" s="19" t="s">
        <v>1</v>
      </c>
      <c r="D80" s="19">
        <v>2</v>
      </c>
      <c r="E80" s="19"/>
      <c r="F80" s="44"/>
      <c r="G80" s="45" t="str">
        <f t="shared" si="17"/>
        <v/>
      </c>
    </row>
    <row r="81" spans="1:7" x14ac:dyDescent="0.2">
      <c r="A81" s="78"/>
      <c r="B81" s="22"/>
      <c r="C81" s="19"/>
      <c r="D81" s="19"/>
      <c r="E81" s="19"/>
      <c r="F81" s="44"/>
      <c r="G81" s="45" t="str">
        <f t="shared" si="17"/>
        <v/>
      </c>
    </row>
    <row r="82" spans="1:7" x14ac:dyDescent="0.2">
      <c r="A82" s="78"/>
      <c r="B82" s="22" t="s">
        <v>55</v>
      </c>
      <c r="C82" s="19" t="s">
        <v>1</v>
      </c>
      <c r="D82" s="19">
        <v>2</v>
      </c>
      <c r="E82" s="19"/>
      <c r="F82" s="44"/>
      <c r="G82" s="45" t="str">
        <f t="shared" si="17"/>
        <v/>
      </c>
    </row>
    <row r="83" spans="1:7" x14ac:dyDescent="0.2">
      <c r="A83" s="78"/>
      <c r="B83" s="22"/>
      <c r="C83" s="19"/>
      <c r="D83" s="19"/>
      <c r="E83" s="19"/>
      <c r="F83" s="44"/>
      <c r="G83" s="45" t="str">
        <f t="shared" ref="G83:G87" si="19">IF($E83="","",$E83*F83)</f>
        <v/>
      </c>
    </row>
    <row r="84" spans="1:7" ht="27" customHeight="1" x14ac:dyDescent="0.2">
      <c r="A84" s="78"/>
      <c r="B84" s="22" t="s">
        <v>80</v>
      </c>
      <c r="C84" s="19"/>
      <c r="D84" s="19"/>
      <c r="E84" s="19"/>
      <c r="F84" s="44"/>
      <c r="G84" s="45" t="str">
        <f t="shared" si="19"/>
        <v/>
      </c>
    </row>
    <row r="85" spans="1:7" x14ac:dyDescent="0.2">
      <c r="A85" s="78"/>
      <c r="B85" s="22" t="s">
        <v>68</v>
      </c>
      <c r="C85" s="19" t="s">
        <v>1</v>
      </c>
      <c r="D85" s="19">
        <v>2</v>
      </c>
      <c r="E85" s="19"/>
      <c r="F85" s="75"/>
      <c r="G85" s="4" t="str">
        <f t="shared" ref="G85" si="20">IF($E85="","",$E85*F85)</f>
        <v/>
      </c>
    </row>
    <row r="86" spans="1:7" x14ac:dyDescent="0.2">
      <c r="A86" s="78"/>
      <c r="B86" s="22"/>
      <c r="C86" s="19"/>
      <c r="D86" s="19"/>
      <c r="E86" s="19"/>
      <c r="F86" s="44"/>
      <c r="G86" s="45" t="str">
        <f t="shared" si="19"/>
        <v/>
      </c>
    </row>
    <row r="87" spans="1:7" x14ac:dyDescent="0.2">
      <c r="A87" s="78"/>
      <c r="B87" s="22" t="s">
        <v>56</v>
      </c>
      <c r="C87" s="19" t="s">
        <v>1</v>
      </c>
      <c r="D87" s="19">
        <v>2</v>
      </c>
      <c r="E87" s="19"/>
      <c r="F87" s="44"/>
      <c r="G87" s="45" t="str">
        <f t="shared" si="19"/>
        <v/>
      </c>
    </row>
    <row r="88" spans="1:7" x14ac:dyDescent="0.2">
      <c r="A88" s="78"/>
      <c r="B88" s="22"/>
      <c r="C88" s="19"/>
      <c r="D88" s="19"/>
      <c r="E88" s="19"/>
      <c r="F88" s="44"/>
      <c r="G88" s="45" t="str">
        <f t="shared" si="8"/>
        <v/>
      </c>
    </row>
    <row r="89" spans="1:7" x14ac:dyDescent="0.2">
      <c r="A89" s="78"/>
      <c r="B89" s="38" t="s">
        <v>16</v>
      </c>
      <c r="C89" s="19"/>
      <c r="D89" s="19"/>
      <c r="E89" s="19"/>
      <c r="F89" s="47"/>
      <c r="G89" s="48">
        <f>SUBTOTAL(9,G54:G88)</f>
        <v>0</v>
      </c>
    </row>
    <row r="90" spans="1:7" x14ac:dyDescent="0.2">
      <c r="A90" s="42"/>
      <c r="B90" s="24"/>
      <c r="C90" s="1"/>
      <c r="D90" s="1"/>
      <c r="E90" s="1"/>
      <c r="F90" s="3"/>
      <c r="G90" s="4"/>
    </row>
    <row r="91" spans="1:7" x14ac:dyDescent="0.2">
      <c r="A91" s="42" t="s">
        <v>77</v>
      </c>
      <c r="B91" s="24" t="s">
        <v>81</v>
      </c>
      <c r="C91" s="19"/>
      <c r="D91" s="19"/>
      <c r="E91" s="19"/>
      <c r="F91" s="44"/>
      <c r="G91" s="45" t="str">
        <f t="shared" ref="G91:G100" si="21">IF($E91="","",$E91*F91)</f>
        <v/>
      </c>
    </row>
    <row r="92" spans="1:7" x14ac:dyDescent="0.2">
      <c r="A92" s="78"/>
      <c r="B92" s="22"/>
      <c r="C92" s="19"/>
      <c r="D92" s="19"/>
      <c r="E92" s="19"/>
      <c r="F92" s="44"/>
      <c r="G92" s="45" t="str">
        <f t="shared" si="21"/>
        <v/>
      </c>
    </row>
    <row r="93" spans="1:7" ht="15.75" customHeight="1" x14ac:dyDescent="0.2">
      <c r="A93" s="78"/>
      <c r="B93" s="22" t="s">
        <v>144</v>
      </c>
      <c r="C93" s="19" t="s">
        <v>1</v>
      </c>
      <c r="D93" s="19">
        <v>1</v>
      </c>
      <c r="E93" s="19"/>
      <c r="F93" s="75"/>
      <c r="G93" s="45" t="str">
        <f t="shared" si="21"/>
        <v/>
      </c>
    </row>
    <row r="94" spans="1:7" x14ac:dyDescent="0.2">
      <c r="A94" s="78"/>
      <c r="B94" s="22"/>
      <c r="C94" s="19"/>
      <c r="D94" s="19"/>
      <c r="E94" s="19"/>
      <c r="F94" s="75"/>
      <c r="G94" s="45"/>
    </row>
    <row r="95" spans="1:7" ht="24" x14ac:dyDescent="0.2">
      <c r="A95" s="78"/>
      <c r="B95" s="22" t="s">
        <v>102</v>
      </c>
      <c r="C95" s="19" t="s">
        <v>1</v>
      </c>
      <c r="D95" s="19">
        <v>1</v>
      </c>
      <c r="E95" s="19"/>
      <c r="F95" s="75"/>
      <c r="G95" s="45" t="str">
        <f t="shared" si="21"/>
        <v/>
      </c>
    </row>
    <row r="96" spans="1:7" x14ac:dyDescent="0.2">
      <c r="A96" s="78"/>
      <c r="B96" s="22"/>
      <c r="C96" s="19"/>
      <c r="D96" s="19"/>
      <c r="E96" s="19"/>
      <c r="F96" s="44"/>
      <c r="G96" s="45" t="str">
        <f t="shared" ref="G96" si="22">IF($E96="","",$E96*F96)</f>
        <v/>
      </c>
    </row>
    <row r="97" spans="1:7" x14ac:dyDescent="0.2">
      <c r="A97" s="78"/>
      <c r="B97" s="22" t="s">
        <v>116</v>
      </c>
      <c r="C97" s="19" t="s">
        <v>1</v>
      </c>
      <c r="D97" s="19">
        <v>1</v>
      </c>
      <c r="E97" s="19"/>
      <c r="F97" s="44"/>
      <c r="G97" s="45"/>
    </row>
    <row r="98" spans="1:7" x14ac:dyDescent="0.2">
      <c r="A98" s="78"/>
      <c r="B98" s="22"/>
      <c r="C98" s="19"/>
      <c r="D98" s="19"/>
      <c r="E98" s="19"/>
      <c r="F98" s="44"/>
      <c r="G98" s="45" t="str">
        <f t="shared" si="21"/>
        <v/>
      </c>
    </row>
    <row r="99" spans="1:7" x14ac:dyDescent="0.2">
      <c r="A99" s="78"/>
      <c r="B99" s="22" t="s">
        <v>143</v>
      </c>
      <c r="C99" s="19" t="s">
        <v>1</v>
      </c>
      <c r="D99" s="19">
        <v>1</v>
      </c>
      <c r="E99" s="19"/>
      <c r="F99" s="44"/>
      <c r="G99" s="45" t="str">
        <f t="shared" si="21"/>
        <v/>
      </c>
    </row>
    <row r="100" spans="1:7" x14ac:dyDescent="0.2">
      <c r="A100" s="78"/>
      <c r="B100" s="22"/>
      <c r="C100" s="19"/>
      <c r="D100" s="19"/>
      <c r="E100" s="19"/>
      <c r="F100" s="44"/>
      <c r="G100" s="45" t="str">
        <f t="shared" si="21"/>
        <v/>
      </c>
    </row>
    <row r="101" spans="1:7" x14ac:dyDescent="0.2">
      <c r="A101" s="78"/>
      <c r="B101" s="38" t="s">
        <v>82</v>
      </c>
      <c r="C101" s="19"/>
      <c r="D101" s="19"/>
      <c r="E101" s="19"/>
      <c r="F101" s="44"/>
      <c r="G101" s="48">
        <f>SUBTOTAL(9,G91:G100)</f>
        <v>0</v>
      </c>
    </row>
    <row r="102" spans="1:7" x14ac:dyDescent="0.2">
      <c r="B102" s="22"/>
      <c r="C102" s="1"/>
      <c r="D102" s="1"/>
      <c r="E102" s="1"/>
      <c r="F102" s="3"/>
      <c r="G102" s="4" t="str">
        <f t="shared" ref="G102" si="23">IF($E102="","",$E102*F102)</f>
        <v/>
      </c>
    </row>
    <row r="103" spans="1:7" s="37" customFormat="1" ht="14.25" x14ac:dyDescent="0.2">
      <c r="A103" s="30"/>
      <c r="B103" s="31" t="str">
        <f>B22</f>
        <v>Sous station</v>
      </c>
      <c r="C103" s="32" t="s">
        <v>2</v>
      </c>
      <c r="D103" s="33"/>
      <c r="E103" s="33"/>
      <c r="F103" s="35"/>
      <c r="G103" s="36">
        <f>SUBTOTAL(9,G22:G102)</f>
        <v>0</v>
      </c>
    </row>
    <row r="104" spans="1:7" x14ac:dyDescent="0.2">
      <c r="A104" s="78"/>
      <c r="B104" s="22"/>
      <c r="C104" s="19"/>
      <c r="D104" s="19"/>
      <c r="E104" s="19"/>
      <c r="F104" s="44"/>
      <c r="G104" s="45" t="str">
        <f t="shared" ref="G104" si="24">IF($E104="","",$E104*F104)</f>
        <v/>
      </c>
    </row>
    <row r="105" spans="1:7" ht="14.25" x14ac:dyDescent="0.2">
      <c r="A105" s="41" t="s">
        <v>31</v>
      </c>
      <c r="B105" s="29" t="s">
        <v>84</v>
      </c>
      <c r="C105" s="1"/>
      <c r="D105" s="1"/>
      <c r="E105" s="1"/>
      <c r="F105" s="3"/>
      <c r="G105" s="4"/>
    </row>
    <row r="106" spans="1:7" s="79" customFormat="1" ht="12" x14ac:dyDescent="0.2">
      <c r="A106" s="78"/>
      <c r="B106" s="22"/>
      <c r="C106" s="19"/>
      <c r="D106" s="19"/>
      <c r="E106" s="19"/>
      <c r="F106" s="44"/>
      <c r="G106" s="4" t="str">
        <f t="shared" ref="G106:G134" si="25">IF($E106="","",$E106*F106)</f>
        <v/>
      </c>
    </row>
    <row r="107" spans="1:7" x14ac:dyDescent="0.2">
      <c r="A107" s="42" t="s">
        <v>35</v>
      </c>
      <c r="B107" s="24" t="s">
        <v>46</v>
      </c>
      <c r="C107" s="19"/>
      <c r="D107" s="19"/>
      <c r="E107" s="19"/>
      <c r="F107" s="44"/>
      <c r="G107" s="4" t="str">
        <f t="shared" si="25"/>
        <v/>
      </c>
    </row>
    <row r="108" spans="1:7" s="79" customFormat="1" ht="12" x14ac:dyDescent="0.2">
      <c r="A108" s="78"/>
      <c r="B108" s="22"/>
      <c r="C108" s="19"/>
      <c r="D108" s="19"/>
      <c r="E108" s="19"/>
      <c r="F108" s="44"/>
      <c r="G108" s="4" t="str">
        <f t="shared" si="25"/>
        <v/>
      </c>
    </row>
    <row r="109" spans="1:7" x14ac:dyDescent="0.2">
      <c r="A109" s="78"/>
      <c r="B109" s="22" t="s">
        <v>112</v>
      </c>
      <c r="C109" s="19"/>
      <c r="D109" s="19"/>
      <c r="E109" s="19"/>
      <c r="F109" s="44"/>
      <c r="G109" s="4" t="str">
        <f t="shared" si="25"/>
        <v/>
      </c>
    </row>
    <row r="110" spans="1:7" x14ac:dyDescent="0.2">
      <c r="A110" s="78"/>
      <c r="B110" s="80" t="s">
        <v>119</v>
      </c>
      <c r="C110" s="19"/>
      <c r="D110" s="19"/>
      <c r="E110" s="19"/>
      <c r="F110" s="44"/>
      <c r="G110" s="4" t="str">
        <f t="shared" si="25"/>
        <v/>
      </c>
    </row>
    <row r="111" spans="1:7" x14ac:dyDescent="0.2">
      <c r="A111" s="78"/>
      <c r="B111" s="22" t="s">
        <v>68</v>
      </c>
      <c r="C111" s="19" t="s">
        <v>25</v>
      </c>
      <c r="D111" s="19">
        <f>30*2+25*2</f>
        <v>110</v>
      </c>
      <c r="E111" s="19"/>
      <c r="F111" s="75"/>
      <c r="G111" s="4" t="str">
        <f t="shared" si="25"/>
        <v/>
      </c>
    </row>
    <row r="112" spans="1:7" x14ac:dyDescent="0.2">
      <c r="A112" s="78"/>
      <c r="B112" s="22" t="s">
        <v>47</v>
      </c>
      <c r="C112" s="19" t="s">
        <v>25</v>
      </c>
      <c r="D112" s="19">
        <f>25*2</f>
        <v>50</v>
      </c>
      <c r="E112" s="19"/>
      <c r="F112" s="75"/>
      <c r="G112" s="4" t="str">
        <f t="shared" si="25"/>
        <v/>
      </c>
    </row>
    <row r="113" spans="1:7" x14ac:dyDescent="0.2">
      <c r="A113" s="78"/>
      <c r="B113" s="22"/>
      <c r="C113" s="19"/>
      <c r="D113" s="19"/>
      <c r="E113" s="19"/>
      <c r="F113" s="75"/>
      <c r="G113" s="4"/>
    </row>
    <row r="114" spans="1:7" x14ac:dyDescent="0.2">
      <c r="A114" s="78"/>
      <c r="B114" s="80" t="s">
        <v>120</v>
      </c>
      <c r="C114" s="19"/>
      <c r="D114" s="19"/>
      <c r="E114" s="19"/>
      <c r="F114" s="44"/>
      <c r="G114" s="4" t="str">
        <f t="shared" si="25"/>
        <v/>
      </c>
    </row>
    <row r="115" spans="1:7" x14ac:dyDescent="0.2">
      <c r="A115" s="78"/>
      <c r="B115" s="22" t="s">
        <v>68</v>
      </c>
      <c r="C115" s="19" t="s">
        <v>25</v>
      </c>
      <c r="D115" s="19">
        <f>30*2+5*2</f>
        <v>70</v>
      </c>
      <c r="E115" s="19"/>
      <c r="F115" s="75"/>
      <c r="G115" s="4" t="str">
        <f t="shared" ref="G115" si="26">IF($E115="","",$E115*F115)</f>
        <v/>
      </c>
    </row>
    <row r="116" spans="1:7" x14ac:dyDescent="0.2">
      <c r="A116" s="78"/>
      <c r="B116" s="22" t="s">
        <v>47</v>
      </c>
      <c r="C116" s="19" t="s">
        <v>25</v>
      </c>
      <c r="D116" s="19">
        <f>20*2</f>
        <v>40</v>
      </c>
      <c r="E116" s="19"/>
      <c r="F116" s="75"/>
      <c r="G116" s="4" t="str">
        <f t="shared" si="25"/>
        <v/>
      </c>
    </row>
    <row r="117" spans="1:7" x14ac:dyDescent="0.2">
      <c r="A117" s="78"/>
      <c r="B117" s="22" t="s">
        <v>93</v>
      </c>
      <c r="C117" s="19" t="s">
        <v>25</v>
      </c>
      <c r="D117" s="19">
        <f>30*2+D146*5*2</f>
        <v>150</v>
      </c>
      <c r="E117" s="19"/>
      <c r="F117" s="75"/>
      <c r="G117" s="4" t="str">
        <f t="shared" si="25"/>
        <v/>
      </c>
    </row>
    <row r="118" spans="1:7" s="79" customFormat="1" ht="12" x14ac:dyDescent="0.2">
      <c r="A118" s="78"/>
      <c r="B118" s="55"/>
      <c r="C118" s="19"/>
      <c r="D118" s="19"/>
      <c r="E118" s="19"/>
      <c r="F118" s="44"/>
      <c r="G118" s="4" t="str">
        <f t="shared" si="25"/>
        <v/>
      </c>
    </row>
    <row r="119" spans="1:7" x14ac:dyDescent="0.2">
      <c r="B119" s="38" t="s">
        <v>48</v>
      </c>
      <c r="C119" s="19"/>
      <c r="D119" s="19"/>
      <c r="E119" s="19"/>
      <c r="F119" s="44"/>
      <c r="G119" s="48">
        <f>SUBTOTAL(9,G107:G118)</f>
        <v>0</v>
      </c>
    </row>
    <row r="120" spans="1:7" s="79" customFormat="1" ht="12" x14ac:dyDescent="0.2">
      <c r="A120" s="78"/>
      <c r="B120" s="22"/>
      <c r="C120" s="19"/>
      <c r="D120" s="19"/>
      <c r="E120" s="19"/>
      <c r="F120" s="44"/>
      <c r="G120" s="4" t="str">
        <f t="shared" ref="G120:G131" si="27">IF($E120="","",$E120*F120)</f>
        <v/>
      </c>
    </row>
    <row r="121" spans="1:7" x14ac:dyDescent="0.2">
      <c r="A121" s="42" t="s">
        <v>36</v>
      </c>
      <c r="B121" s="24" t="s">
        <v>114</v>
      </c>
      <c r="C121" s="19"/>
      <c r="D121" s="19"/>
      <c r="E121" s="19"/>
      <c r="F121" s="44"/>
      <c r="G121" s="4" t="str">
        <f t="shared" si="27"/>
        <v/>
      </c>
    </row>
    <row r="122" spans="1:7" s="79" customFormat="1" ht="12" x14ac:dyDescent="0.2">
      <c r="A122" s="78"/>
      <c r="B122" s="22"/>
      <c r="C122" s="19"/>
      <c r="D122" s="19"/>
      <c r="E122" s="19"/>
      <c r="F122" s="44"/>
      <c r="G122" s="4" t="str">
        <f t="shared" si="27"/>
        <v/>
      </c>
    </row>
    <row r="123" spans="1:7" ht="26.25" customHeight="1" x14ac:dyDescent="0.2">
      <c r="A123" s="78"/>
      <c r="B123" s="22" t="s">
        <v>115</v>
      </c>
      <c r="C123" s="19"/>
      <c r="D123" s="19"/>
      <c r="E123" s="19"/>
      <c r="F123" s="44"/>
      <c r="G123" s="45" t="str">
        <f t="shared" si="27"/>
        <v/>
      </c>
    </row>
    <row r="124" spans="1:7" x14ac:dyDescent="0.2">
      <c r="A124" s="78"/>
      <c r="B124" s="80" t="s">
        <v>119</v>
      </c>
      <c r="C124" s="19"/>
      <c r="D124" s="19"/>
      <c r="E124" s="19"/>
      <c r="F124" s="44"/>
      <c r="G124" s="4" t="str">
        <f t="shared" si="27"/>
        <v/>
      </c>
    </row>
    <row r="125" spans="1:7" x14ac:dyDescent="0.2">
      <c r="A125" s="78"/>
      <c r="B125" s="22" t="s">
        <v>47</v>
      </c>
      <c r="C125" s="19" t="s">
        <v>25</v>
      </c>
      <c r="D125" s="19">
        <f>D111</f>
        <v>110</v>
      </c>
      <c r="E125" s="19"/>
      <c r="F125" s="75"/>
      <c r="G125" s="4" t="str">
        <f t="shared" si="27"/>
        <v/>
      </c>
    </row>
    <row r="126" spans="1:7" x14ac:dyDescent="0.2">
      <c r="A126" s="78"/>
      <c r="B126" s="22" t="s">
        <v>93</v>
      </c>
      <c r="C126" s="19" t="s">
        <v>25</v>
      </c>
      <c r="D126" s="19">
        <f>D112</f>
        <v>50</v>
      </c>
      <c r="E126" s="19"/>
      <c r="F126" s="75"/>
      <c r="G126" s="4" t="str">
        <f t="shared" si="27"/>
        <v/>
      </c>
    </row>
    <row r="127" spans="1:7" x14ac:dyDescent="0.2">
      <c r="A127" s="78"/>
      <c r="B127" s="22"/>
      <c r="C127" s="19"/>
      <c r="D127" s="19"/>
      <c r="E127" s="19"/>
      <c r="F127" s="75"/>
      <c r="G127" s="4"/>
    </row>
    <row r="128" spans="1:7" x14ac:dyDescent="0.2">
      <c r="A128" s="78"/>
      <c r="B128" s="80" t="s">
        <v>120</v>
      </c>
      <c r="C128" s="19"/>
      <c r="D128" s="19"/>
      <c r="E128" s="19"/>
      <c r="F128" s="44"/>
      <c r="G128" s="4" t="str">
        <f t="shared" si="27"/>
        <v/>
      </c>
    </row>
    <row r="129" spans="1:7" x14ac:dyDescent="0.2">
      <c r="A129" s="78"/>
      <c r="B129" s="22" t="s">
        <v>68</v>
      </c>
      <c r="C129" s="19" t="s">
        <v>25</v>
      </c>
      <c r="D129" s="19">
        <f>D115</f>
        <v>70</v>
      </c>
      <c r="E129" s="19"/>
      <c r="F129" s="75"/>
      <c r="G129" s="4" t="str">
        <f t="shared" si="27"/>
        <v/>
      </c>
    </row>
    <row r="130" spans="1:7" x14ac:dyDescent="0.2">
      <c r="A130" s="78"/>
      <c r="B130" s="22" t="s">
        <v>47</v>
      </c>
      <c r="C130" s="19" t="s">
        <v>25</v>
      </c>
      <c r="D130" s="19">
        <f>D116</f>
        <v>40</v>
      </c>
      <c r="E130" s="19"/>
      <c r="F130" s="75"/>
      <c r="G130" s="4" t="str">
        <f t="shared" si="27"/>
        <v/>
      </c>
    </row>
    <row r="131" spans="1:7" x14ac:dyDescent="0.2">
      <c r="A131" s="78"/>
      <c r="B131" s="22" t="s">
        <v>93</v>
      </c>
      <c r="C131" s="19" t="s">
        <v>25</v>
      </c>
      <c r="D131" s="19">
        <f>30*2</f>
        <v>60</v>
      </c>
      <c r="E131" s="19"/>
      <c r="F131" s="75"/>
      <c r="G131" s="4" t="str">
        <f t="shared" si="27"/>
        <v/>
      </c>
    </row>
    <row r="132" spans="1:7" x14ac:dyDescent="0.2">
      <c r="B132" s="22"/>
      <c r="C132" s="1"/>
      <c r="D132" s="1"/>
      <c r="E132" s="1"/>
      <c r="F132" s="3"/>
      <c r="G132" s="4" t="str">
        <f t="shared" ref="G132" si="28">IF($E132="","",$E132*F132)</f>
        <v/>
      </c>
    </row>
    <row r="133" spans="1:7" x14ac:dyDescent="0.2">
      <c r="B133" s="38" t="s">
        <v>14</v>
      </c>
      <c r="C133" s="49"/>
      <c r="D133" s="46"/>
      <c r="E133" s="46"/>
      <c r="F133" s="47"/>
      <c r="G133" s="48">
        <f>SUBTOTAL(9,G121:G132)</f>
        <v>0</v>
      </c>
    </row>
    <row r="134" spans="1:7" x14ac:dyDescent="0.2">
      <c r="B134" s="22"/>
      <c r="C134" s="1"/>
      <c r="D134" s="1"/>
      <c r="E134" s="1"/>
      <c r="F134" s="3"/>
      <c r="G134" s="4" t="str">
        <f t="shared" si="25"/>
        <v/>
      </c>
    </row>
    <row r="135" spans="1:7" s="37" customFormat="1" ht="14.25" x14ac:dyDescent="0.2">
      <c r="A135" s="30"/>
      <c r="B135" s="31" t="str">
        <f>B105</f>
        <v>Distribution</v>
      </c>
      <c r="C135" s="32" t="s">
        <v>2</v>
      </c>
      <c r="D135" s="33"/>
      <c r="E135" s="33"/>
      <c r="F135" s="35"/>
      <c r="G135" s="36">
        <f>SUBTOTAL(9,G105:G134)</f>
        <v>0</v>
      </c>
    </row>
    <row r="136" spans="1:7" x14ac:dyDescent="0.2">
      <c r="B136" s="22"/>
      <c r="C136" s="1"/>
      <c r="D136" s="1"/>
      <c r="E136" s="1"/>
      <c r="F136" s="3"/>
      <c r="G136" s="4"/>
    </row>
    <row r="137" spans="1:7" ht="14.25" x14ac:dyDescent="0.2">
      <c r="A137" s="41" t="s">
        <v>57</v>
      </c>
      <c r="B137" s="29" t="s">
        <v>59</v>
      </c>
      <c r="C137" s="1"/>
      <c r="D137" s="1"/>
      <c r="E137" s="1"/>
      <c r="F137" s="3"/>
      <c r="G137" s="4"/>
    </row>
    <row r="138" spans="1:7" s="79" customFormat="1" ht="12" x14ac:dyDescent="0.2">
      <c r="A138" s="78"/>
      <c r="B138" s="22"/>
      <c r="C138" s="19"/>
      <c r="D138" s="19"/>
      <c r="E138" s="19"/>
      <c r="F138" s="44"/>
      <c r="G138" s="4" t="str">
        <f t="shared" ref="G138:G153" si="29">IF($E138="","",$E138*F138)</f>
        <v/>
      </c>
    </row>
    <row r="139" spans="1:7" x14ac:dyDescent="0.2">
      <c r="A139" s="42" t="s">
        <v>58</v>
      </c>
      <c r="B139" s="24" t="s">
        <v>60</v>
      </c>
      <c r="C139" s="19"/>
      <c r="D139" s="19"/>
      <c r="E139" s="19"/>
      <c r="F139" s="44"/>
      <c r="G139" s="4" t="str">
        <f t="shared" si="29"/>
        <v/>
      </c>
    </row>
    <row r="140" spans="1:7" s="79" customFormat="1" ht="12" x14ac:dyDescent="0.2">
      <c r="A140" s="78"/>
      <c r="B140" s="22"/>
      <c r="C140" s="19"/>
      <c r="D140" s="19"/>
      <c r="E140" s="19"/>
      <c r="F140" s="44"/>
      <c r="G140" s="4" t="str">
        <f t="shared" si="29"/>
        <v/>
      </c>
    </row>
    <row r="141" spans="1:7" ht="24" x14ac:dyDescent="0.2">
      <c r="A141" s="78"/>
      <c r="B141" s="22" t="s">
        <v>85</v>
      </c>
      <c r="C141" s="19"/>
      <c r="D141" s="19"/>
      <c r="E141" s="19"/>
      <c r="F141" s="75"/>
      <c r="G141" s="4" t="str">
        <f t="shared" si="29"/>
        <v/>
      </c>
    </row>
    <row r="142" spans="1:7" x14ac:dyDescent="0.2">
      <c r="A142" s="78"/>
      <c r="B142" s="22" t="s">
        <v>183</v>
      </c>
      <c r="C142" s="19" t="s">
        <v>1</v>
      </c>
      <c r="D142" s="19">
        <v>3</v>
      </c>
      <c r="E142" s="19"/>
      <c r="F142" s="75"/>
      <c r="G142" s="4"/>
    </row>
    <row r="143" spans="1:7" x14ac:dyDescent="0.2">
      <c r="A143" s="78"/>
      <c r="B143" s="22" t="s">
        <v>184</v>
      </c>
      <c r="C143" s="19" t="s">
        <v>1</v>
      </c>
      <c r="D143" s="19">
        <v>4</v>
      </c>
      <c r="E143" s="19"/>
      <c r="F143" s="75"/>
      <c r="G143" s="4"/>
    </row>
    <row r="144" spans="1:7" x14ac:dyDescent="0.2">
      <c r="A144" s="78"/>
      <c r="B144" s="22" t="s">
        <v>185</v>
      </c>
      <c r="C144" s="19" t="s">
        <v>1</v>
      </c>
      <c r="D144" s="19">
        <v>2</v>
      </c>
      <c r="E144" s="19"/>
      <c r="F144" s="44"/>
      <c r="G144" s="4" t="str">
        <f t="shared" si="29"/>
        <v/>
      </c>
    </row>
    <row r="145" spans="1:7" x14ac:dyDescent="0.2">
      <c r="A145" s="78"/>
      <c r="B145" s="55"/>
      <c r="C145" s="19"/>
      <c r="D145" s="19"/>
      <c r="E145" s="19"/>
      <c r="F145" s="44"/>
      <c r="G145" s="4" t="str">
        <f t="shared" si="29"/>
        <v/>
      </c>
    </row>
    <row r="146" spans="1:7" ht="24" x14ac:dyDescent="0.2">
      <c r="A146" s="78"/>
      <c r="B146" s="55" t="s">
        <v>145</v>
      </c>
      <c r="C146" s="19" t="s">
        <v>1</v>
      </c>
      <c r="D146" s="19">
        <f>SUM(D142:D144)</f>
        <v>9</v>
      </c>
      <c r="E146" s="19"/>
      <c r="F146" s="62"/>
      <c r="G146" s="4" t="str">
        <f t="shared" si="29"/>
        <v/>
      </c>
    </row>
    <row r="147" spans="1:7" x14ac:dyDescent="0.2">
      <c r="A147" s="78"/>
      <c r="B147" s="55"/>
      <c r="C147" s="19"/>
      <c r="D147" s="19"/>
      <c r="E147" s="19"/>
      <c r="F147" s="62"/>
      <c r="G147" s="4" t="str">
        <f t="shared" si="29"/>
        <v/>
      </c>
    </row>
    <row r="148" spans="1:7" ht="12.75" customHeight="1" x14ac:dyDescent="0.2">
      <c r="A148" s="78"/>
      <c r="B148" s="55" t="s">
        <v>146</v>
      </c>
      <c r="C148" s="19" t="s">
        <v>1</v>
      </c>
      <c r="D148" s="19">
        <f>D146</f>
        <v>9</v>
      </c>
      <c r="E148" s="19"/>
      <c r="F148" s="62"/>
      <c r="G148" s="4" t="str">
        <f t="shared" si="29"/>
        <v/>
      </c>
    </row>
    <row r="149" spans="1:7" x14ac:dyDescent="0.2">
      <c r="A149" s="78"/>
      <c r="B149" s="55"/>
      <c r="C149" s="19"/>
      <c r="D149" s="19"/>
      <c r="E149" s="19"/>
      <c r="F149" s="62"/>
      <c r="G149" s="4" t="str">
        <f t="shared" si="29"/>
        <v/>
      </c>
    </row>
    <row r="150" spans="1:7" x14ac:dyDescent="0.2">
      <c r="A150" s="78"/>
      <c r="B150" s="55" t="s">
        <v>147</v>
      </c>
      <c r="C150" s="19" t="s">
        <v>1</v>
      </c>
      <c r="D150" s="19">
        <f>D148</f>
        <v>9</v>
      </c>
      <c r="E150" s="19"/>
      <c r="F150" s="62"/>
      <c r="G150" s="4" t="str">
        <f t="shared" si="29"/>
        <v/>
      </c>
    </row>
    <row r="151" spans="1:7" x14ac:dyDescent="0.2">
      <c r="A151" s="78"/>
      <c r="B151" s="55"/>
      <c r="C151" s="19"/>
      <c r="D151" s="19"/>
      <c r="E151" s="19"/>
      <c r="F151" s="62"/>
      <c r="G151" s="4" t="str">
        <f t="shared" si="29"/>
        <v/>
      </c>
    </row>
    <row r="152" spans="1:7" x14ac:dyDescent="0.2">
      <c r="A152" s="78"/>
      <c r="B152" s="55" t="s">
        <v>148</v>
      </c>
      <c r="C152" s="19" t="s">
        <v>1</v>
      </c>
      <c r="D152" s="19">
        <f>D150</f>
        <v>9</v>
      </c>
      <c r="E152" s="19"/>
      <c r="F152" s="62"/>
      <c r="G152" s="4" t="str">
        <f t="shared" si="29"/>
        <v/>
      </c>
    </row>
    <row r="153" spans="1:7" s="79" customFormat="1" ht="12" x14ac:dyDescent="0.2">
      <c r="A153" s="78"/>
      <c r="B153" s="55"/>
      <c r="C153" s="19"/>
      <c r="D153" s="19"/>
      <c r="E153" s="19"/>
      <c r="F153" s="62"/>
      <c r="G153" s="4" t="str">
        <f t="shared" si="29"/>
        <v/>
      </c>
    </row>
    <row r="154" spans="1:7" x14ac:dyDescent="0.2">
      <c r="B154" s="38" t="s">
        <v>61</v>
      </c>
      <c r="C154" s="49"/>
      <c r="D154" s="19"/>
      <c r="E154" s="19"/>
      <c r="F154" s="47"/>
      <c r="G154" s="48">
        <f>SUBTOTAL(9,G139:G153)</f>
        <v>0</v>
      </c>
    </row>
    <row r="155" spans="1:7" s="79" customFormat="1" ht="12" x14ac:dyDescent="0.2">
      <c r="A155" s="78"/>
      <c r="B155" s="22"/>
      <c r="C155" s="19"/>
      <c r="D155" s="19"/>
      <c r="E155" s="19"/>
      <c r="F155" s="44"/>
      <c r="G155" s="4" t="str">
        <f t="shared" ref="G155:G159" si="30">IF($E155="","",$E155*F155)</f>
        <v/>
      </c>
    </row>
    <row r="156" spans="1:7" x14ac:dyDescent="0.2">
      <c r="A156" s="42" t="s">
        <v>149</v>
      </c>
      <c r="B156" s="24" t="s">
        <v>150</v>
      </c>
      <c r="C156" s="19"/>
      <c r="D156" s="19"/>
      <c r="E156" s="19"/>
      <c r="F156" s="44"/>
      <c r="G156" s="4" t="str">
        <f t="shared" si="30"/>
        <v/>
      </c>
    </row>
    <row r="157" spans="1:7" s="79" customFormat="1" ht="12" x14ac:dyDescent="0.2">
      <c r="A157" s="78"/>
      <c r="B157" s="22"/>
      <c r="C157" s="19"/>
      <c r="D157" s="19"/>
      <c r="E157" s="19"/>
      <c r="F157" s="44"/>
      <c r="G157" s="4" t="str">
        <f t="shared" si="30"/>
        <v/>
      </c>
    </row>
    <row r="158" spans="1:7" x14ac:dyDescent="0.2">
      <c r="A158" s="78"/>
      <c r="B158" s="22" t="s">
        <v>151</v>
      </c>
      <c r="C158" s="19" t="s">
        <v>1</v>
      </c>
      <c r="D158" s="19">
        <v>2</v>
      </c>
      <c r="E158" s="19"/>
      <c r="F158" s="104" t="s">
        <v>92</v>
      </c>
      <c r="G158" s="105"/>
    </row>
    <row r="159" spans="1:7" s="79" customFormat="1" ht="12" x14ac:dyDescent="0.2">
      <c r="A159" s="78"/>
      <c r="B159" s="55"/>
      <c r="C159" s="19"/>
      <c r="D159" s="19"/>
      <c r="E159" s="19"/>
      <c r="F159" s="62"/>
      <c r="G159" s="4" t="str">
        <f t="shared" si="30"/>
        <v/>
      </c>
    </row>
    <row r="160" spans="1:7" x14ac:dyDescent="0.2">
      <c r="B160" s="38" t="s">
        <v>152</v>
      </c>
      <c r="C160" s="49"/>
      <c r="D160" s="19"/>
      <c r="E160" s="19"/>
      <c r="F160" s="47"/>
      <c r="G160" s="48">
        <f>SUBTOTAL(9,G156:G159)</f>
        <v>0</v>
      </c>
    </row>
    <row r="161" spans="1:11" x14ac:dyDescent="0.2">
      <c r="B161" s="22"/>
      <c r="C161" s="1"/>
      <c r="D161" s="1"/>
      <c r="E161" s="1"/>
      <c r="F161" s="3"/>
      <c r="G161" s="4" t="str">
        <f>IF($E161="","",$E161*F161)</f>
        <v/>
      </c>
    </row>
    <row r="162" spans="1:11" s="37" customFormat="1" ht="14.25" x14ac:dyDescent="0.2">
      <c r="A162" s="30"/>
      <c r="B162" s="31" t="str">
        <f>B137</f>
        <v>Emission</v>
      </c>
      <c r="C162" s="32" t="s">
        <v>2</v>
      </c>
      <c r="D162" s="33"/>
      <c r="E162" s="33"/>
      <c r="F162" s="35"/>
      <c r="G162" s="36">
        <f>SUBTOTAL(9,G137:G161)</f>
        <v>0</v>
      </c>
    </row>
    <row r="163" spans="1:11" x14ac:dyDescent="0.2">
      <c r="A163" s="60"/>
      <c r="B163" s="25"/>
      <c r="C163" s="91"/>
      <c r="D163" s="91"/>
      <c r="E163" s="92"/>
      <c r="F163" s="93"/>
      <c r="G163" s="56"/>
    </row>
    <row r="164" spans="1:11" ht="18" customHeight="1" x14ac:dyDescent="0.3">
      <c r="A164" s="61"/>
      <c r="B164" s="39" t="s">
        <v>12</v>
      </c>
      <c r="C164" s="67" t="str">
        <f>B20</f>
        <v>CHAUFFAGE</v>
      </c>
      <c r="D164" s="68"/>
      <c r="E164" s="69"/>
      <c r="F164" s="50"/>
      <c r="G164" s="70">
        <f>SUBTOTAL(9,G20:G163)</f>
        <v>0</v>
      </c>
    </row>
    <row r="165" spans="1:11" ht="18" customHeight="1" x14ac:dyDescent="0.3">
      <c r="A165" s="100"/>
      <c r="B165" s="39"/>
      <c r="C165" s="51"/>
      <c r="D165" s="52"/>
      <c r="E165" s="53"/>
      <c r="F165" s="5"/>
      <c r="G165" s="54"/>
    </row>
    <row r="166" spans="1:11" ht="13.5" customHeight="1" x14ac:dyDescent="0.2">
      <c r="A166" s="63"/>
      <c r="B166" s="21"/>
      <c r="C166" s="10"/>
      <c r="D166" s="10"/>
      <c r="E166" s="14"/>
      <c r="F166" s="15"/>
      <c r="G166" s="16"/>
    </row>
    <row r="167" spans="1:11" ht="18" customHeight="1" x14ac:dyDescent="0.3">
      <c r="A167" s="40" t="s">
        <v>155</v>
      </c>
      <c r="B167" s="23" t="s">
        <v>17</v>
      </c>
      <c r="C167" s="1"/>
      <c r="D167" s="1"/>
      <c r="E167" s="2"/>
      <c r="F167" s="3"/>
      <c r="G167" s="17"/>
    </row>
    <row r="168" spans="1:11" x14ac:dyDescent="0.2">
      <c r="B168" s="22"/>
      <c r="C168" s="1"/>
      <c r="D168" s="1"/>
      <c r="E168" s="1"/>
      <c r="F168" s="3"/>
      <c r="G168" s="4"/>
    </row>
    <row r="169" spans="1:11" ht="14.25" x14ac:dyDescent="0.2">
      <c r="A169" s="41" t="s">
        <v>154</v>
      </c>
      <c r="B169" s="29" t="s">
        <v>153</v>
      </c>
      <c r="C169" s="1"/>
      <c r="D169" s="1"/>
      <c r="E169" s="1"/>
      <c r="F169" s="3"/>
      <c r="G169" s="4"/>
    </row>
    <row r="170" spans="1:11" s="79" customFormat="1" ht="12" x14ac:dyDescent="0.2">
      <c r="A170" s="78"/>
      <c r="B170" s="22"/>
      <c r="C170" s="19"/>
      <c r="D170" s="19"/>
      <c r="E170" s="19"/>
      <c r="F170" s="44"/>
      <c r="G170" s="4" t="str">
        <f t="shared" ref="G170:G177" si="31">IF($E170="","",$E170*F170)</f>
        <v/>
      </c>
    </row>
    <row r="171" spans="1:11" x14ac:dyDescent="0.2">
      <c r="A171" s="42" t="s">
        <v>156</v>
      </c>
      <c r="B171" s="24" t="s">
        <v>62</v>
      </c>
      <c r="C171" s="19"/>
      <c r="D171" s="19"/>
      <c r="E171" s="19"/>
      <c r="F171" s="44"/>
      <c r="G171" s="4" t="str">
        <f t="shared" si="31"/>
        <v/>
      </c>
    </row>
    <row r="172" spans="1:11" s="79" customFormat="1" ht="13.5" customHeight="1" x14ac:dyDescent="0.2">
      <c r="A172" s="78"/>
      <c r="B172" s="22"/>
      <c r="C172" s="19"/>
      <c r="D172" s="19"/>
      <c r="E172" s="19"/>
      <c r="F172" s="44"/>
      <c r="G172" s="45" t="str">
        <f t="shared" si="31"/>
        <v/>
      </c>
    </row>
    <row r="173" spans="1:11" s="76" customFormat="1" ht="36" x14ac:dyDescent="0.2">
      <c r="A173" s="81"/>
      <c r="B173" s="72" t="s">
        <v>121</v>
      </c>
      <c r="C173" s="19" t="s">
        <v>1</v>
      </c>
      <c r="D173" s="19">
        <v>2</v>
      </c>
      <c r="E173" s="19"/>
      <c r="F173" s="75"/>
      <c r="G173" s="45" t="str">
        <f t="shared" si="31"/>
        <v/>
      </c>
      <c r="K173" s="77"/>
    </row>
    <row r="174" spans="1:11" s="79" customFormat="1" ht="13.5" customHeight="1" x14ac:dyDescent="0.2">
      <c r="A174" s="78"/>
      <c r="B174" s="22"/>
      <c r="C174" s="19"/>
      <c r="D174" s="19"/>
      <c r="E174" s="19"/>
      <c r="F174" s="44"/>
      <c r="G174" s="45" t="str">
        <f t="shared" si="31"/>
        <v/>
      </c>
    </row>
    <row r="175" spans="1:11" s="76" customFormat="1" ht="12" x14ac:dyDescent="0.2">
      <c r="A175" s="81"/>
      <c r="B175" s="72" t="s">
        <v>86</v>
      </c>
      <c r="C175" s="19" t="s">
        <v>1</v>
      </c>
      <c r="D175" s="19">
        <v>2</v>
      </c>
      <c r="E175" s="19"/>
      <c r="F175" s="75"/>
      <c r="G175" s="45" t="str">
        <f t="shared" si="31"/>
        <v/>
      </c>
      <c r="K175" s="77"/>
    </row>
    <row r="176" spans="1:11" x14ac:dyDescent="0.2">
      <c r="A176" s="78"/>
      <c r="B176" s="22"/>
      <c r="C176" s="19"/>
      <c r="D176" s="19"/>
      <c r="E176" s="19"/>
      <c r="F176" s="44"/>
      <c r="G176" s="45" t="str">
        <f t="shared" si="31"/>
        <v/>
      </c>
    </row>
    <row r="177" spans="1:11" x14ac:dyDescent="0.2">
      <c r="A177" s="78"/>
      <c r="B177" s="22" t="s">
        <v>63</v>
      </c>
      <c r="C177" s="19" t="s">
        <v>1</v>
      </c>
      <c r="D177" s="19">
        <v>2</v>
      </c>
      <c r="E177" s="19"/>
      <c r="F177" s="44"/>
      <c r="G177" s="45" t="str">
        <f t="shared" si="31"/>
        <v/>
      </c>
    </row>
    <row r="178" spans="1:11" s="79" customFormat="1" ht="12" x14ac:dyDescent="0.2">
      <c r="A178" s="78"/>
      <c r="B178" s="55"/>
      <c r="C178" s="19"/>
      <c r="D178" s="19"/>
      <c r="E178" s="19"/>
      <c r="F178" s="62"/>
      <c r="G178" s="4" t="str">
        <f t="shared" ref="G178" si="32">IF($E178="","",$E178*F178)</f>
        <v/>
      </c>
    </row>
    <row r="179" spans="1:11" x14ac:dyDescent="0.2">
      <c r="B179" s="38" t="s">
        <v>157</v>
      </c>
      <c r="C179" s="49"/>
      <c r="D179" s="19"/>
      <c r="E179" s="19"/>
      <c r="F179" s="47"/>
      <c r="G179" s="48">
        <f>SUBTOTAL(9,G171:G178)</f>
        <v>0</v>
      </c>
    </row>
    <row r="180" spans="1:11" s="79" customFormat="1" ht="12" x14ac:dyDescent="0.2">
      <c r="A180" s="78"/>
      <c r="B180" s="22"/>
      <c r="C180" s="19"/>
      <c r="D180" s="19"/>
      <c r="E180" s="19"/>
      <c r="F180" s="44"/>
      <c r="G180" s="4" t="str">
        <f t="shared" ref="G180:G209" si="33">IF($E180="","",$E180*F180)</f>
        <v/>
      </c>
    </row>
    <row r="181" spans="1:11" x14ac:dyDescent="0.2">
      <c r="A181" s="42" t="s">
        <v>158</v>
      </c>
      <c r="B181" s="24" t="s">
        <v>19</v>
      </c>
      <c r="C181" s="19"/>
      <c r="D181" s="19"/>
      <c r="E181" s="19"/>
      <c r="F181" s="44"/>
      <c r="G181" s="4" t="str">
        <f t="shared" si="33"/>
        <v/>
      </c>
    </row>
    <row r="182" spans="1:11" x14ac:dyDescent="0.2">
      <c r="A182" s="42" t="s">
        <v>64</v>
      </c>
      <c r="B182" s="24"/>
      <c r="C182" s="1"/>
      <c r="D182" s="1"/>
      <c r="E182" s="1"/>
      <c r="F182" s="3"/>
      <c r="G182" s="4"/>
    </row>
    <row r="183" spans="1:11" x14ac:dyDescent="0.2">
      <c r="A183" s="78"/>
      <c r="B183" s="22" t="s">
        <v>87</v>
      </c>
      <c r="C183" s="19" t="s">
        <v>1</v>
      </c>
      <c r="D183" s="19">
        <v>2</v>
      </c>
      <c r="E183" s="19"/>
      <c r="F183" s="75"/>
      <c r="G183" s="45" t="str">
        <f>IF($E183="","",$E183*F183)</f>
        <v/>
      </c>
    </row>
    <row r="184" spans="1:11" x14ac:dyDescent="0.2">
      <c r="A184" s="42" t="s">
        <v>64</v>
      </c>
      <c r="B184" s="24"/>
      <c r="C184" s="1"/>
      <c r="D184" s="1"/>
      <c r="E184" s="1"/>
      <c r="F184" s="3"/>
      <c r="G184" s="45" t="str">
        <f t="shared" ref="G184:G208" si="34">IF($E184="","",$E184*F184)</f>
        <v/>
      </c>
    </row>
    <row r="185" spans="1:11" x14ac:dyDescent="0.2">
      <c r="A185" s="78"/>
      <c r="B185" s="22" t="s">
        <v>88</v>
      </c>
      <c r="C185" s="19" t="s">
        <v>1</v>
      </c>
      <c r="D185" s="19">
        <v>2</v>
      </c>
      <c r="E185" s="19"/>
      <c r="F185" s="44"/>
      <c r="G185" s="45" t="str">
        <f t="shared" si="34"/>
        <v/>
      </c>
    </row>
    <row r="186" spans="1:11" s="79" customFormat="1" ht="12" x14ac:dyDescent="0.2">
      <c r="A186" s="78"/>
      <c r="B186" s="22"/>
      <c r="C186" s="19"/>
      <c r="D186" s="19"/>
      <c r="E186" s="19"/>
      <c r="F186" s="44"/>
      <c r="G186" s="45" t="str">
        <f t="shared" si="34"/>
        <v/>
      </c>
    </row>
    <row r="187" spans="1:11" s="79" customFormat="1" ht="24" x14ac:dyDescent="0.2">
      <c r="A187" s="78"/>
      <c r="B187" s="22" t="s">
        <v>129</v>
      </c>
      <c r="C187" s="19"/>
      <c r="D187" s="19"/>
      <c r="E187" s="19"/>
      <c r="F187" s="44"/>
      <c r="G187" s="45" t="str">
        <f t="shared" si="34"/>
        <v/>
      </c>
    </row>
    <row r="188" spans="1:11" x14ac:dyDescent="0.2">
      <c r="A188" s="78"/>
      <c r="B188" s="80" t="s">
        <v>96</v>
      </c>
      <c r="C188" s="19"/>
      <c r="D188" s="19"/>
      <c r="E188" s="19"/>
      <c r="F188" s="44"/>
      <c r="G188" s="45" t="str">
        <f t="shared" si="34"/>
        <v/>
      </c>
    </row>
    <row r="189" spans="1:11" s="76" customFormat="1" ht="12" customHeight="1" x14ac:dyDescent="0.2">
      <c r="A189" s="81"/>
      <c r="B189" s="99" t="s">
        <v>122</v>
      </c>
      <c r="C189" s="73" t="s">
        <v>25</v>
      </c>
      <c r="D189" s="74">
        <f>7*2</f>
        <v>14</v>
      </c>
      <c r="E189" s="74"/>
      <c r="F189" s="75"/>
      <c r="G189" s="45" t="str">
        <f t="shared" si="34"/>
        <v/>
      </c>
      <c r="K189" s="77"/>
    </row>
    <row r="190" spans="1:11" x14ac:dyDescent="0.2">
      <c r="A190" s="78"/>
      <c r="B190" s="80" t="s">
        <v>94</v>
      </c>
      <c r="C190" s="19"/>
      <c r="D190" s="74"/>
      <c r="E190" s="19"/>
      <c r="F190" s="44"/>
      <c r="G190" s="45" t="str">
        <f t="shared" si="34"/>
        <v/>
      </c>
    </row>
    <row r="191" spans="1:11" s="76" customFormat="1" ht="12" customHeight="1" x14ac:dyDescent="0.2">
      <c r="A191" s="81"/>
      <c r="B191" s="99" t="s">
        <v>122</v>
      </c>
      <c r="C191" s="73" t="s">
        <v>25</v>
      </c>
      <c r="D191" s="74">
        <f t="shared" ref="D191" si="35">7*2+8*2</f>
        <v>30</v>
      </c>
      <c r="E191" s="74"/>
      <c r="F191" s="75"/>
      <c r="G191" s="45" t="str">
        <f t="shared" si="34"/>
        <v/>
      </c>
      <c r="K191" s="77"/>
    </row>
    <row r="192" spans="1:11" x14ac:dyDescent="0.2">
      <c r="A192" s="78"/>
      <c r="B192" s="80" t="s">
        <v>95</v>
      </c>
      <c r="C192" s="19"/>
      <c r="D192" s="74"/>
      <c r="E192" s="19"/>
      <c r="F192" s="44"/>
      <c r="G192" s="45" t="str">
        <f t="shared" si="34"/>
        <v/>
      </c>
    </row>
    <row r="193" spans="1:11" s="76" customFormat="1" ht="12" customHeight="1" x14ac:dyDescent="0.2">
      <c r="A193" s="81"/>
      <c r="B193" s="99" t="s">
        <v>122</v>
      </c>
      <c r="C193" s="73" t="s">
        <v>25</v>
      </c>
      <c r="D193" s="74">
        <f>10*2</f>
        <v>20</v>
      </c>
      <c r="E193" s="74"/>
      <c r="F193" s="75"/>
      <c r="G193" s="45" t="str">
        <f t="shared" si="34"/>
        <v/>
      </c>
      <c r="K193" s="77"/>
    </row>
    <row r="194" spans="1:11" s="76" customFormat="1" ht="12" customHeight="1" x14ac:dyDescent="0.2">
      <c r="A194" s="81"/>
      <c r="B194" s="99" t="s">
        <v>123</v>
      </c>
      <c r="C194" s="73" t="s">
        <v>25</v>
      </c>
      <c r="D194" s="74">
        <f>5*2</f>
        <v>10</v>
      </c>
      <c r="E194" s="74"/>
      <c r="F194" s="75"/>
      <c r="G194" s="45" t="str">
        <f t="shared" si="34"/>
        <v/>
      </c>
      <c r="K194" s="77"/>
    </row>
    <row r="195" spans="1:11" s="76" customFormat="1" ht="12" customHeight="1" x14ac:dyDescent="0.2">
      <c r="A195" s="81"/>
      <c r="B195" s="99" t="s">
        <v>124</v>
      </c>
      <c r="C195" s="73" t="s">
        <v>25</v>
      </c>
      <c r="D195" s="74">
        <f>25*2+5*2</f>
        <v>60</v>
      </c>
      <c r="E195" s="74"/>
      <c r="F195" s="75"/>
      <c r="G195" s="45" t="str">
        <f t="shared" si="34"/>
        <v/>
      </c>
      <c r="K195" s="77"/>
    </row>
    <row r="196" spans="1:11" s="76" customFormat="1" ht="12" customHeight="1" x14ac:dyDescent="0.2">
      <c r="A196" s="81"/>
      <c r="B196" s="99" t="s">
        <v>32</v>
      </c>
      <c r="C196" s="73" t="s">
        <v>25</v>
      </c>
      <c r="D196" s="74">
        <f>2*4</f>
        <v>8</v>
      </c>
      <c r="E196" s="74"/>
      <c r="F196" s="75"/>
      <c r="G196" s="45" t="str">
        <f t="shared" si="34"/>
        <v/>
      </c>
      <c r="K196" s="77"/>
    </row>
    <row r="197" spans="1:11" s="76" customFormat="1" ht="12" customHeight="1" x14ac:dyDescent="0.2">
      <c r="A197" s="81"/>
      <c r="B197" s="99" t="s">
        <v>168</v>
      </c>
      <c r="C197" s="73" t="s">
        <v>25</v>
      </c>
      <c r="D197" s="74">
        <f>7*3*2*2</f>
        <v>84</v>
      </c>
      <c r="E197" s="74"/>
      <c r="F197" s="75"/>
      <c r="G197" s="45" t="str">
        <f t="shared" ref="G197" si="36">IF($E197="","",$E197*F197)</f>
        <v/>
      </c>
      <c r="K197" s="77"/>
    </row>
    <row r="198" spans="1:11" x14ac:dyDescent="0.2">
      <c r="A198" s="78"/>
      <c r="B198" s="80" t="s">
        <v>97</v>
      </c>
      <c r="C198" s="19"/>
      <c r="D198" s="19"/>
      <c r="E198" s="19"/>
      <c r="F198" s="44"/>
      <c r="G198" s="45" t="str">
        <f t="shared" si="34"/>
        <v/>
      </c>
    </row>
    <row r="199" spans="1:11" s="76" customFormat="1" ht="12" customHeight="1" x14ac:dyDescent="0.2">
      <c r="A199" s="81"/>
      <c r="B199" s="99" t="s">
        <v>122</v>
      </c>
      <c r="C199" s="73" t="s">
        <v>25</v>
      </c>
      <c r="D199" s="74">
        <f>5*2</f>
        <v>10</v>
      </c>
      <c r="E199" s="74"/>
      <c r="F199" s="75"/>
      <c r="G199" s="45" t="str">
        <f t="shared" si="34"/>
        <v/>
      </c>
      <c r="K199" s="77"/>
    </row>
    <row r="200" spans="1:11" s="79" customFormat="1" ht="12" x14ac:dyDescent="0.2">
      <c r="A200" s="78"/>
      <c r="B200" s="22"/>
      <c r="C200" s="19"/>
      <c r="D200" s="19"/>
      <c r="E200" s="19"/>
      <c r="F200" s="44"/>
      <c r="G200" s="45" t="str">
        <f t="shared" si="34"/>
        <v/>
      </c>
    </row>
    <row r="201" spans="1:11" s="79" customFormat="1" ht="12.75" customHeight="1" x14ac:dyDescent="0.2">
      <c r="A201" s="78"/>
      <c r="B201" s="22" t="s">
        <v>34</v>
      </c>
      <c r="C201" s="19"/>
      <c r="D201" s="19"/>
      <c r="E201" s="19"/>
      <c r="F201" s="44"/>
      <c r="G201" s="45" t="str">
        <f t="shared" si="34"/>
        <v/>
      </c>
    </row>
    <row r="202" spans="1:11" s="76" customFormat="1" ht="12.75" customHeight="1" x14ac:dyDescent="0.2">
      <c r="A202" s="81"/>
      <c r="B202" s="99" t="s">
        <v>186</v>
      </c>
      <c r="C202" s="73" t="s">
        <v>25</v>
      </c>
      <c r="D202" s="74">
        <v>4</v>
      </c>
      <c r="E202" s="74"/>
      <c r="F202" s="75"/>
      <c r="G202" s="45" t="str">
        <f t="shared" si="34"/>
        <v/>
      </c>
      <c r="K202" s="77"/>
    </row>
    <row r="203" spans="1:11" s="76" customFormat="1" ht="12.75" customHeight="1" x14ac:dyDescent="0.2">
      <c r="A203" s="81"/>
      <c r="B203" s="99" t="s">
        <v>168</v>
      </c>
      <c r="C203" s="73" t="s">
        <v>25</v>
      </c>
      <c r="D203" s="74">
        <f>7*2*2</f>
        <v>28</v>
      </c>
      <c r="E203" s="74"/>
      <c r="F203" s="75"/>
      <c r="G203" s="45" t="str">
        <f t="shared" ref="G203" si="37">IF($E203="","",$E203*F203)</f>
        <v/>
      </c>
      <c r="K203" s="77"/>
    </row>
    <row r="204" spans="1:11" s="79" customFormat="1" ht="12" x14ac:dyDescent="0.2">
      <c r="A204" s="78"/>
      <c r="B204" s="22"/>
      <c r="C204" s="19"/>
      <c r="D204" s="19"/>
      <c r="E204" s="19"/>
      <c r="F204" s="44"/>
      <c r="G204" s="45" t="str">
        <f t="shared" si="34"/>
        <v/>
      </c>
    </row>
    <row r="205" spans="1:11" s="79" customFormat="1" ht="24" x14ac:dyDescent="0.2">
      <c r="A205" s="78"/>
      <c r="B205" s="22" t="s">
        <v>187</v>
      </c>
      <c r="C205" s="19" t="s">
        <v>1</v>
      </c>
      <c r="D205" s="19">
        <v>4</v>
      </c>
      <c r="E205" s="19"/>
      <c r="F205" s="44"/>
      <c r="G205" s="45" t="str">
        <f t="shared" si="34"/>
        <v/>
      </c>
    </row>
    <row r="206" spans="1:11" s="79" customFormat="1" ht="12" x14ac:dyDescent="0.2">
      <c r="A206" s="78"/>
      <c r="B206" s="22"/>
      <c r="C206" s="19"/>
      <c r="D206" s="19"/>
      <c r="E206" s="19"/>
      <c r="F206" s="44"/>
      <c r="G206" s="45" t="str">
        <f t="shared" si="34"/>
        <v/>
      </c>
    </row>
    <row r="207" spans="1:11" s="79" customFormat="1" ht="12" x14ac:dyDescent="0.2">
      <c r="A207" s="78"/>
      <c r="B207" s="80" t="s">
        <v>103</v>
      </c>
      <c r="C207" s="19"/>
      <c r="D207" s="19"/>
      <c r="E207" s="19"/>
      <c r="F207" s="44"/>
      <c r="G207" s="45" t="str">
        <f t="shared" si="34"/>
        <v/>
      </c>
    </row>
    <row r="208" spans="1:11" s="79" customFormat="1" ht="12" x14ac:dyDescent="0.2">
      <c r="A208" s="78"/>
      <c r="B208" s="22" t="s">
        <v>104</v>
      </c>
      <c r="C208" s="19" t="s">
        <v>1</v>
      </c>
      <c r="D208" s="19">
        <v>1</v>
      </c>
      <c r="E208" s="19"/>
      <c r="F208" s="44"/>
      <c r="G208" s="45" t="str">
        <f t="shared" si="34"/>
        <v/>
      </c>
    </row>
    <row r="209" spans="1:7" s="79" customFormat="1" ht="12" x14ac:dyDescent="0.2">
      <c r="A209" s="78"/>
      <c r="B209" s="55"/>
      <c r="C209" s="19"/>
      <c r="D209" s="19"/>
      <c r="E209" s="19"/>
      <c r="F209" s="62"/>
      <c r="G209" s="4" t="str">
        <f t="shared" si="33"/>
        <v/>
      </c>
    </row>
    <row r="210" spans="1:7" x14ac:dyDescent="0.2">
      <c r="B210" s="38" t="s">
        <v>159</v>
      </c>
      <c r="C210" s="49"/>
      <c r="D210" s="19"/>
      <c r="E210" s="19"/>
      <c r="F210" s="47"/>
      <c r="G210" s="48">
        <f>SUBTOTAL(9,G181:G209)</f>
        <v>0</v>
      </c>
    </row>
    <row r="211" spans="1:7" s="79" customFormat="1" ht="12" x14ac:dyDescent="0.2">
      <c r="A211" s="78"/>
      <c r="B211" s="22"/>
      <c r="C211" s="19"/>
      <c r="D211" s="19"/>
      <c r="E211" s="19"/>
      <c r="F211" s="44"/>
      <c r="G211" s="4" t="str">
        <f t="shared" ref="G211:G212" si="38">IF($E211="","",$E211*F211)</f>
        <v/>
      </c>
    </row>
    <row r="212" spans="1:7" x14ac:dyDescent="0.2">
      <c r="A212" s="42" t="s">
        <v>160</v>
      </c>
      <c r="B212" s="24" t="s">
        <v>37</v>
      </c>
      <c r="C212" s="19"/>
      <c r="D212" s="19"/>
      <c r="E212" s="19"/>
      <c r="F212" s="44"/>
      <c r="G212" s="4" t="str">
        <f t="shared" si="38"/>
        <v/>
      </c>
    </row>
    <row r="213" spans="1:7" x14ac:dyDescent="0.2">
      <c r="A213" s="42" t="s">
        <v>64</v>
      </c>
      <c r="B213" s="24"/>
      <c r="C213" s="1"/>
      <c r="D213" s="1"/>
      <c r="E213" s="1"/>
      <c r="F213" s="3"/>
      <c r="G213" s="4"/>
    </row>
    <row r="214" spans="1:7" ht="24" x14ac:dyDescent="0.2">
      <c r="A214" s="78"/>
      <c r="B214" s="22" t="s">
        <v>125</v>
      </c>
      <c r="C214" s="19"/>
      <c r="D214" s="74"/>
      <c r="E214" s="74"/>
      <c r="F214" s="75"/>
      <c r="G214" s="45" t="str">
        <f t="shared" ref="G214:G220" si="39">IF($E214="","",$E214*F214)</f>
        <v/>
      </c>
    </row>
    <row r="215" spans="1:7" x14ac:dyDescent="0.2">
      <c r="A215" s="78"/>
      <c r="B215" s="22" t="s">
        <v>204</v>
      </c>
      <c r="C215" s="19" t="s">
        <v>1</v>
      </c>
      <c r="D215" s="74">
        <f>2*2</f>
        <v>4</v>
      </c>
      <c r="E215" s="74"/>
      <c r="F215" s="75"/>
      <c r="G215" s="45"/>
    </row>
    <row r="216" spans="1:7" x14ac:dyDescent="0.2">
      <c r="A216" s="78"/>
      <c r="B216" s="22"/>
      <c r="C216" s="19"/>
      <c r="D216" s="19"/>
      <c r="E216" s="19"/>
      <c r="F216" s="44"/>
      <c r="G216" s="45" t="str">
        <f t="shared" si="39"/>
        <v/>
      </c>
    </row>
    <row r="217" spans="1:7" x14ac:dyDescent="0.2">
      <c r="A217" s="78"/>
      <c r="B217" s="22" t="s">
        <v>126</v>
      </c>
      <c r="C217" s="19"/>
      <c r="D217" s="74"/>
      <c r="E217" s="74"/>
      <c r="F217" s="75"/>
      <c r="G217" s="45" t="str">
        <f t="shared" si="39"/>
        <v/>
      </c>
    </row>
    <row r="218" spans="1:7" ht="24" x14ac:dyDescent="0.2">
      <c r="A218" s="78"/>
      <c r="B218" s="22" t="s">
        <v>206</v>
      </c>
      <c r="C218" s="19" t="s">
        <v>1</v>
      </c>
      <c r="D218" s="74">
        <f>7*2*2</f>
        <v>28</v>
      </c>
      <c r="E218" s="74"/>
      <c r="F218" s="75"/>
      <c r="G218" s="45"/>
    </row>
    <row r="219" spans="1:7" x14ac:dyDescent="0.2">
      <c r="A219" s="78"/>
      <c r="B219" s="22"/>
      <c r="C219" s="19"/>
      <c r="D219" s="19"/>
      <c r="E219" s="19"/>
      <c r="F219" s="44"/>
      <c r="G219" s="45" t="str">
        <f t="shared" si="39"/>
        <v/>
      </c>
    </row>
    <row r="220" spans="1:7" ht="24" x14ac:dyDescent="0.2">
      <c r="A220" s="78"/>
      <c r="B220" s="22" t="s">
        <v>127</v>
      </c>
      <c r="C220" s="19"/>
      <c r="D220" s="19"/>
      <c r="E220" s="74"/>
      <c r="F220" s="75"/>
      <c r="G220" s="45" t="str">
        <f t="shared" si="39"/>
        <v/>
      </c>
    </row>
    <row r="221" spans="1:7" ht="24" x14ac:dyDescent="0.2">
      <c r="A221" s="78"/>
      <c r="B221" s="55" t="s">
        <v>205</v>
      </c>
      <c r="C221" s="19" t="s">
        <v>1</v>
      </c>
      <c r="D221" s="74">
        <f>2</f>
        <v>2</v>
      </c>
      <c r="E221" s="74"/>
      <c r="F221" s="101"/>
      <c r="G221" s="45"/>
    </row>
    <row r="222" spans="1:7" s="79" customFormat="1" ht="12" x14ac:dyDescent="0.2">
      <c r="A222" s="78"/>
      <c r="B222" s="55"/>
      <c r="C222" s="19"/>
      <c r="D222" s="19"/>
      <c r="E222" s="19"/>
      <c r="F222" s="62"/>
      <c r="G222" s="4" t="str">
        <f t="shared" ref="G222" si="40">IF($E222="","",$E222*F222)</f>
        <v/>
      </c>
    </row>
    <row r="223" spans="1:7" x14ac:dyDescent="0.2">
      <c r="B223" s="38" t="s">
        <v>161</v>
      </c>
      <c r="C223" s="49"/>
      <c r="D223" s="19"/>
      <c r="E223" s="19"/>
      <c r="F223" s="47"/>
      <c r="G223" s="48">
        <f>SUBTOTAL(9,G212:G222)</f>
        <v>0</v>
      </c>
    </row>
    <row r="224" spans="1:7" x14ac:dyDescent="0.2">
      <c r="B224" s="22"/>
      <c r="C224" s="1"/>
      <c r="D224" s="1"/>
      <c r="E224" s="1"/>
      <c r="F224" s="3"/>
      <c r="G224" s="4"/>
    </row>
    <row r="225" spans="1:11" s="37" customFormat="1" ht="14.25" x14ac:dyDescent="0.2">
      <c r="A225" s="30"/>
      <c r="B225" s="31" t="str">
        <f>B169</f>
        <v>Amphithéâtre 1 / 2</v>
      </c>
      <c r="C225" s="32" t="s">
        <v>2</v>
      </c>
      <c r="D225" s="33"/>
      <c r="E225" s="33"/>
      <c r="F225" s="35"/>
      <c r="G225" s="36">
        <f>SUBTOTAL(9,G169:G224)</f>
        <v>0</v>
      </c>
    </row>
    <row r="226" spans="1:11" x14ac:dyDescent="0.2">
      <c r="A226" s="78"/>
      <c r="B226" s="22"/>
      <c r="C226" s="19"/>
      <c r="D226" s="19"/>
      <c r="E226" s="19"/>
      <c r="F226" s="44"/>
      <c r="G226" s="45" t="str">
        <f t="shared" ref="G226" si="41">IF($E226="","",$E226*F226)</f>
        <v/>
      </c>
    </row>
    <row r="227" spans="1:11" ht="14.25" x14ac:dyDescent="0.2">
      <c r="A227" s="41" t="s">
        <v>162</v>
      </c>
      <c r="B227" s="29" t="s">
        <v>128</v>
      </c>
      <c r="C227" s="1"/>
      <c r="D227" s="1"/>
      <c r="E227" s="1"/>
      <c r="F227" s="3"/>
      <c r="G227" s="4"/>
    </row>
    <row r="228" spans="1:11" s="79" customFormat="1" ht="12" x14ac:dyDescent="0.2">
      <c r="A228" s="78"/>
      <c r="B228" s="22"/>
      <c r="C228" s="19"/>
      <c r="D228" s="19"/>
      <c r="E228" s="19"/>
      <c r="F228" s="44"/>
      <c r="G228" s="4" t="str">
        <f t="shared" ref="G228:G236" si="42">IF($E228="","",$E228*F228)</f>
        <v/>
      </c>
    </row>
    <row r="229" spans="1:11" x14ac:dyDescent="0.2">
      <c r="A229" s="42" t="s">
        <v>164</v>
      </c>
      <c r="B229" s="24" t="s">
        <v>163</v>
      </c>
      <c r="C229" s="19"/>
      <c r="D229" s="19"/>
      <c r="E229" s="19"/>
      <c r="F229" s="44"/>
      <c r="G229" s="4" t="str">
        <f t="shared" si="42"/>
        <v/>
      </c>
    </row>
    <row r="230" spans="1:11" s="79" customFormat="1" ht="13.5" customHeight="1" x14ac:dyDescent="0.2">
      <c r="A230" s="78"/>
      <c r="B230" s="22"/>
      <c r="C230" s="19"/>
      <c r="D230" s="19"/>
      <c r="E230" s="19"/>
      <c r="F230" s="44"/>
      <c r="G230" s="45" t="str">
        <f t="shared" si="42"/>
        <v/>
      </c>
    </row>
    <row r="231" spans="1:11" s="76" customFormat="1" ht="12" customHeight="1" x14ac:dyDescent="0.2">
      <c r="A231" s="81"/>
      <c r="B231" s="72" t="s">
        <v>165</v>
      </c>
      <c r="C231" s="19" t="s">
        <v>1</v>
      </c>
      <c r="D231" s="19">
        <v>4</v>
      </c>
      <c r="E231" s="19"/>
      <c r="F231" s="75"/>
      <c r="G231" s="45" t="str">
        <f t="shared" si="42"/>
        <v/>
      </c>
      <c r="K231" s="77"/>
    </row>
    <row r="232" spans="1:11" s="79" customFormat="1" ht="13.5" customHeight="1" x14ac:dyDescent="0.2">
      <c r="A232" s="78"/>
      <c r="B232" s="22"/>
      <c r="C232" s="19"/>
      <c r="D232" s="19"/>
      <c r="E232" s="19"/>
      <c r="F232" s="44"/>
      <c r="G232" s="45" t="str">
        <f t="shared" si="42"/>
        <v/>
      </c>
    </row>
    <row r="233" spans="1:11" s="76" customFormat="1" ht="12" x14ac:dyDescent="0.2">
      <c r="A233" s="81"/>
      <c r="B233" s="72" t="s">
        <v>166</v>
      </c>
      <c r="C233" s="19" t="s">
        <v>1</v>
      </c>
      <c r="D233" s="19">
        <v>4</v>
      </c>
      <c r="E233" s="19"/>
      <c r="F233" s="75"/>
      <c r="G233" s="45" t="str">
        <f t="shared" si="42"/>
        <v/>
      </c>
      <c r="K233" s="77"/>
    </row>
    <row r="234" spans="1:11" x14ac:dyDescent="0.2">
      <c r="A234" s="78"/>
      <c r="B234" s="22"/>
      <c r="C234" s="19"/>
      <c r="D234" s="19"/>
      <c r="E234" s="19"/>
      <c r="F234" s="44"/>
      <c r="G234" s="45" t="str">
        <f t="shared" si="42"/>
        <v/>
      </c>
    </row>
    <row r="235" spans="1:11" x14ac:dyDescent="0.2">
      <c r="A235" s="78"/>
      <c r="B235" s="22" t="s">
        <v>167</v>
      </c>
      <c r="C235" s="19" t="s">
        <v>1</v>
      </c>
      <c r="D235" s="19">
        <v>4</v>
      </c>
      <c r="E235" s="19"/>
      <c r="F235" s="44"/>
      <c r="G235" s="45" t="str">
        <f t="shared" si="42"/>
        <v/>
      </c>
    </row>
    <row r="236" spans="1:11" s="79" customFormat="1" ht="12" x14ac:dyDescent="0.2">
      <c r="A236" s="78"/>
      <c r="B236" s="55"/>
      <c r="C236" s="19"/>
      <c r="D236" s="19"/>
      <c r="E236" s="19"/>
      <c r="F236" s="62"/>
      <c r="G236" s="4" t="str">
        <f t="shared" si="42"/>
        <v/>
      </c>
    </row>
    <row r="237" spans="1:11" x14ac:dyDescent="0.2">
      <c r="B237" s="38" t="s">
        <v>169</v>
      </c>
      <c r="C237" s="49"/>
      <c r="D237" s="19"/>
      <c r="E237" s="19"/>
      <c r="F237" s="47"/>
      <c r="G237" s="48">
        <f>SUBTOTAL(9,G229:G236)</f>
        <v>0</v>
      </c>
    </row>
    <row r="238" spans="1:11" s="79" customFormat="1" ht="12" x14ac:dyDescent="0.2">
      <c r="A238" s="78"/>
      <c r="B238" s="22"/>
      <c r="C238" s="19"/>
      <c r="D238" s="19"/>
      <c r="E238" s="19"/>
      <c r="F238" s="44"/>
      <c r="G238" s="4" t="str">
        <f t="shared" ref="G238:G239" si="43">IF($E238="","",$E238*F238)</f>
        <v/>
      </c>
    </row>
    <row r="239" spans="1:11" x14ac:dyDescent="0.2">
      <c r="A239" s="42" t="s">
        <v>170</v>
      </c>
      <c r="B239" s="24" t="s">
        <v>19</v>
      </c>
      <c r="C239" s="19"/>
      <c r="D239" s="19"/>
      <c r="E239" s="19"/>
      <c r="F239" s="44"/>
      <c r="G239" s="4" t="str">
        <f t="shared" si="43"/>
        <v/>
      </c>
    </row>
    <row r="240" spans="1:11" x14ac:dyDescent="0.2">
      <c r="A240" s="42" t="s">
        <v>64</v>
      </c>
      <c r="B240" s="24"/>
      <c r="C240" s="1"/>
      <c r="D240" s="1"/>
      <c r="E240" s="1"/>
      <c r="F240" s="3"/>
      <c r="G240" s="4"/>
    </row>
    <row r="241" spans="1:11" s="79" customFormat="1" ht="12" x14ac:dyDescent="0.2">
      <c r="A241" s="78"/>
      <c r="B241" s="22" t="s">
        <v>188</v>
      </c>
      <c r="C241" s="19"/>
      <c r="D241" s="19"/>
      <c r="E241" s="19"/>
      <c r="F241" s="44"/>
      <c r="G241" s="45" t="str">
        <f t="shared" ref="G241:G246" si="44">IF($E241="","",$E241*F241)</f>
        <v/>
      </c>
    </row>
    <row r="242" spans="1:11" s="76" customFormat="1" ht="12" customHeight="1" x14ac:dyDescent="0.2">
      <c r="A242" s="81"/>
      <c r="B242" s="99" t="s">
        <v>168</v>
      </c>
      <c r="C242" s="73" t="s">
        <v>25</v>
      </c>
      <c r="D242" s="74">
        <f>10*2</f>
        <v>20</v>
      </c>
      <c r="E242" s="74"/>
      <c r="F242" s="75"/>
      <c r="G242" s="45" t="str">
        <f t="shared" si="44"/>
        <v/>
      </c>
      <c r="K242" s="77"/>
    </row>
    <row r="243" spans="1:11" x14ac:dyDescent="0.2">
      <c r="A243" s="42" t="s">
        <v>64</v>
      </c>
      <c r="B243" s="24"/>
      <c r="C243" s="1"/>
      <c r="D243" s="1"/>
      <c r="E243" s="1"/>
      <c r="F243" s="3"/>
      <c r="G243" s="4"/>
    </row>
    <row r="244" spans="1:11" s="79" customFormat="1" ht="12" x14ac:dyDescent="0.2">
      <c r="A244" s="78"/>
      <c r="B244" s="22" t="s">
        <v>203</v>
      </c>
      <c r="C244" s="19"/>
      <c r="D244" s="19"/>
      <c r="E244" s="19"/>
      <c r="F244" s="44"/>
      <c r="G244" s="45" t="str">
        <f t="shared" ref="G244:G245" si="45">IF($E244="","",$E244*F244)</f>
        <v/>
      </c>
    </row>
    <row r="245" spans="1:11" s="76" customFormat="1" ht="12" customHeight="1" x14ac:dyDescent="0.2">
      <c r="A245" s="81"/>
      <c r="B245" s="99" t="s">
        <v>168</v>
      </c>
      <c r="C245" s="19" t="s">
        <v>1</v>
      </c>
      <c r="D245" s="19">
        <v>4</v>
      </c>
      <c r="E245" s="74"/>
      <c r="F245" s="75"/>
      <c r="G245" s="45" t="str">
        <f t="shared" si="45"/>
        <v/>
      </c>
      <c r="K245" s="77"/>
    </row>
    <row r="246" spans="1:11" s="79" customFormat="1" ht="12" x14ac:dyDescent="0.2">
      <c r="A246" s="78"/>
      <c r="B246" s="55"/>
      <c r="C246" s="19"/>
      <c r="D246" s="19"/>
      <c r="E246" s="19"/>
      <c r="F246" s="62"/>
      <c r="G246" s="4" t="str">
        <f t="shared" si="44"/>
        <v/>
      </c>
    </row>
    <row r="247" spans="1:11" x14ac:dyDescent="0.2">
      <c r="B247" s="38" t="s">
        <v>159</v>
      </c>
      <c r="C247" s="49"/>
      <c r="D247" s="19"/>
      <c r="E247" s="19"/>
      <c r="F247" s="47"/>
      <c r="G247" s="48">
        <f>SUBTOTAL(9,G239:G246)</f>
        <v>0</v>
      </c>
    </row>
    <row r="248" spans="1:11" x14ac:dyDescent="0.2">
      <c r="B248" s="38"/>
      <c r="C248" s="49"/>
      <c r="D248" s="19"/>
      <c r="E248" s="19"/>
      <c r="F248" s="47"/>
      <c r="G248" s="48"/>
    </row>
    <row r="249" spans="1:11" s="37" customFormat="1" ht="14.25" x14ac:dyDescent="0.2">
      <c r="A249" s="30"/>
      <c r="B249" s="31" t="str">
        <f>B227</f>
        <v>Ventilation simple flux</v>
      </c>
      <c r="C249" s="32" t="s">
        <v>2</v>
      </c>
      <c r="D249" s="33"/>
      <c r="E249" s="34"/>
      <c r="F249" s="35"/>
      <c r="G249" s="36">
        <f>SUBTOTAL(9,G228:G248)</f>
        <v>0</v>
      </c>
    </row>
    <row r="250" spans="1:11" x14ac:dyDescent="0.2">
      <c r="A250" s="60"/>
      <c r="B250" s="25"/>
      <c r="C250" s="91"/>
      <c r="D250" s="91"/>
      <c r="E250" s="92"/>
      <c r="F250" s="93"/>
      <c r="G250" s="94"/>
    </row>
    <row r="251" spans="1:11" ht="18" customHeight="1" x14ac:dyDescent="0.3">
      <c r="A251" s="61"/>
      <c r="B251" s="39" t="s">
        <v>12</v>
      </c>
      <c r="C251" s="67" t="str">
        <f>B167</f>
        <v>VENTILATION</v>
      </c>
      <c r="D251" s="68"/>
      <c r="E251" s="69"/>
      <c r="F251" s="50"/>
      <c r="G251" s="70">
        <f>SUBTOTAL(9,G167:G250)</f>
        <v>0</v>
      </c>
    </row>
    <row r="252" spans="1:11" ht="18" customHeight="1" x14ac:dyDescent="0.3">
      <c r="A252" s="28"/>
      <c r="B252" s="39"/>
      <c r="C252" s="51"/>
      <c r="D252" s="52"/>
      <c r="E252" s="53"/>
      <c r="F252" s="5"/>
      <c r="G252" s="54"/>
    </row>
    <row r="253" spans="1:11" x14ac:dyDescent="0.2">
      <c r="A253" s="63"/>
      <c r="B253" s="21"/>
      <c r="C253" s="10"/>
      <c r="D253" s="10"/>
      <c r="E253" s="14"/>
      <c r="F253" s="15"/>
      <c r="G253" s="16"/>
    </row>
    <row r="254" spans="1:11" ht="34.5" customHeight="1" x14ac:dyDescent="0.3">
      <c r="A254" s="65" t="s">
        <v>171</v>
      </c>
      <c r="B254" s="64" t="s">
        <v>20</v>
      </c>
      <c r="C254" s="1"/>
      <c r="D254" s="1"/>
      <c r="E254" s="2"/>
      <c r="F254" s="3"/>
      <c r="G254" s="17"/>
    </row>
    <row r="255" spans="1:11" x14ac:dyDescent="0.2">
      <c r="B255" s="22"/>
      <c r="C255" s="1"/>
      <c r="D255" s="1"/>
      <c r="E255" s="2"/>
      <c r="F255" s="3"/>
      <c r="G255" s="4"/>
    </row>
    <row r="256" spans="1:11" ht="14.25" x14ac:dyDescent="0.2">
      <c r="A256" s="41" t="s">
        <v>65</v>
      </c>
      <c r="B256" s="29" t="s">
        <v>21</v>
      </c>
      <c r="C256" s="1"/>
      <c r="D256" s="1"/>
      <c r="E256" s="2"/>
      <c r="F256" s="3"/>
      <c r="G256" s="4"/>
    </row>
    <row r="257" spans="1:7" x14ac:dyDescent="0.2">
      <c r="B257" s="22"/>
      <c r="C257" s="1"/>
      <c r="D257" s="1"/>
      <c r="E257" s="1"/>
      <c r="F257" s="3"/>
      <c r="G257" s="4"/>
    </row>
    <row r="258" spans="1:7" x14ac:dyDescent="0.2">
      <c r="A258" s="42" t="s">
        <v>172</v>
      </c>
      <c r="B258" s="24" t="s">
        <v>46</v>
      </c>
      <c r="C258" s="19"/>
      <c r="D258" s="19"/>
      <c r="E258" s="19"/>
      <c r="F258" s="44"/>
      <c r="G258" s="45" t="str">
        <f t="shared" ref="G258:G261" si="46">IF($E258="","",$E258*F258)</f>
        <v/>
      </c>
    </row>
    <row r="259" spans="1:7" x14ac:dyDescent="0.2">
      <c r="A259" s="42"/>
      <c r="B259" s="24"/>
      <c r="C259" s="19"/>
      <c r="D259" s="19"/>
      <c r="E259" s="19"/>
      <c r="F259" s="44"/>
      <c r="G259" s="45" t="str">
        <f t="shared" si="46"/>
        <v/>
      </c>
    </row>
    <row r="260" spans="1:7" x14ac:dyDescent="0.2">
      <c r="B260" s="22" t="s">
        <v>38</v>
      </c>
      <c r="C260" s="19"/>
      <c r="D260" s="19"/>
      <c r="E260" s="19"/>
      <c r="F260" s="44"/>
      <c r="G260" s="45" t="str">
        <f t="shared" si="46"/>
        <v/>
      </c>
    </row>
    <row r="261" spans="1:7" x14ac:dyDescent="0.2">
      <c r="B261" s="22" t="s">
        <v>98</v>
      </c>
      <c r="C261" s="19" t="s">
        <v>25</v>
      </c>
      <c r="D261" s="19">
        <v>20</v>
      </c>
      <c r="E261" s="19"/>
      <c r="F261" s="44"/>
      <c r="G261" s="45" t="str">
        <f t="shared" si="46"/>
        <v/>
      </c>
    </row>
    <row r="262" spans="1:7" s="79" customFormat="1" ht="12" x14ac:dyDescent="0.2">
      <c r="A262" s="78"/>
      <c r="B262" s="55"/>
      <c r="C262" s="1"/>
      <c r="D262" s="1"/>
      <c r="E262" s="1"/>
      <c r="F262" s="62"/>
      <c r="G262" s="45"/>
    </row>
    <row r="263" spans="1:7" x14ac:dyDescent="0.2">
      <c r="B263" s="38" t="s">
        <v>48</v>
      </c>
      <c r="C263" s="1"/>
      <c r="D263" s="1"/>
      <c r="E263" s="1"/>
      <c r="F263" s="47"/>
      <c r="G263" s="48">
        <f>SUBTOTAL(9,G258:G262)</f>
        <v>0</v>
      </c>
    </row>
    <row r="264" spans="1:7" x14ac:dyDescent="0.2">
      <c r="B264" s="22"/>
      <c r="C264" s="1"/>
      <c r="D264" s="1"/>
      <c r="E264" s="1"/>
      <c r="F264" s="3"/>
      <c r="G264" s="4"/>
    </row>
    <row r="265" spans="1:7" x14ac:dyDescent="0.2">
      <c r="A265" s="42" t="s">
        <v>173</v>
      </c>
      <c r="B265" s="24" t="s">
        <v>13</v>
      </c>
      <c r="C265" s="19"/>
      <c r="D265" s="19"/>
      <c r="E265" s="19"/>
      <c r="F265" s="44"/>
      <c r="G265" s="45" t="str">
        <f t="shared" ref="G265:G268" si="47">IF($E265="","",$E265*F265)</f>
        <v/>
      </c>
    </row>
    <row r="266" spans="1:7" x14ac:dyDescent="0.2">
      <c r="A266" s="42"/>
      <c r="B266" s="24"/>
      <c r="C266" s="19"/>
      <c r="D266" s="19"/>
      <c r="E266" s="19"/>
      <c r="F266" s="44"/>
      <c r="G266" s="45" t="str">
        <f t="shared" si="47"/>
        <v/>
      </c>
    </row>
    <row r="267" spans="1:7" x14ac:dyDescent="0.2">
      <c r="B267" s="22" t="s">
        <v>39</v>
      </c>
      <c r="C267" s="19"/>
      <c r="D267" s="19"/>
      <c r="E267" s="19"/>
      <c r="F267" s="44"/>
      <c r="G267" s="45" t="str">
        <f t="shared" si="47"/>
        <v/>
      </c>
    </row>
    <row r="268" spans="1:7" x14ac:dyDescent="0.2">
      <c r="B268" s="22" t="s">
        <v>189</v>
      </c>
      <c r="C268" s="19" t="s">
        <v>25</v>
      </c>
      <c r="D268" s="19">
        <f>D261</f>
        <v>20</v>
      </c>
      <c r="E268" s="19"/>
      <c r="F268" s="44"/>
      <c r="G268" s="45" t="str">
        <f t="shared" si="47"/>
        <v/>
      </c>
    </row>
    <row r="269" spans="1:7" s="79" customFormat="1" ht="12" x14ac:dyDescent="0.2">
      <c r="A269" s="78"/>
      <c r="B269" s="55"/>
      <c r="C269" s="19"/>
      <c r="D269" s="19"/>
      <c r="E269" s="19"/>
      <c r="F269" s="62"/>
      <c r="G269" s="45"/>
    </row>
    <row r="270" spans="1:7" x14ac:dyDescent="0.2">
      <c r="B270" s="38" t="s">
        <v>14</v>
      </c>
      <c r="C270" s="49"/>
      <c r="D270" s="19"/>
      <c r="E270" s="19"/>
      <c r="F270" s="47"/>
      <c r="G270" s="48">
        <f>SUBTOTAL(9,G266:G269)</f>
        <v>0</v>
      </c>
    </row>
    <row r="271" spans="1:7" x14ac:dyDescent="0.2">
      <c r="B271" s="22"/>
      <c r="C271" s="19"/>
      <c r="D271" s="19"/>
      <c r="E271" s="19"/>
      <c r="F271" s="44"/>
      <c r="G271" s="45"/>
    </row>
    <row r="272" spans="1:7" x14ac:dyDescent="0.2">
      <c r="A272" s="42" t="s">
        <v>174</v>
      </c>
      <c r="B272" s="24" t="s">
        <v>15</v>
      </c>
      <c r="C272" s="19"/>
      <c r="D272" s="19"/>
      <c r="E272" s="19"/>
      <c r="F272" s="44"/>
      <c r="G272" s="45" t="str">
        <f t="shared" ref="G272:G274" si="48">IF($E272="","",$E272*F272)</f>
        <v/>
      </c>
    </row>
    <row r="273" spans="1:7" x14ac:dyDescent="0.2">
      <c r="B273" s="22"/>
      <c r="C273" s="19"/>
      <c r="D273" s="19"/>
      <c r="E273" s="19"/>
      <c r="F273" s="44"/>
      <c r="G273" s="45" t="str">
        <f t="shared" si="48"/>
        <v/>
      </c>
    </row>
    <row r="274" spans="1:7" x14ac:dyDescent="0.2">
      <c r="B274" s="22" t="s">
        <v>40</v>
      </c>
      <c r="C274" s="19"/>
      <c r="D274" s="19"/>
      <c r="E274" s="19"/>
      <c r="F274" s="44"/>
      <c r="G274" s="45" t="str">
        <f t="shared" si="48"/>
        <v/>
      </c>
    </row>
    <row r="275" spans="1:7" x14ac:dyDescent="0.2">
      <c r="B275" s="22" t="s">
        <v>190</v>
      </c>
      <c r="C275" s="19" t="s">
        <v>1</v>
      </c>
      <c r="D275" s="19">
        <v>1</v>
      </c>
      <c r="E275" s="19"/>
      <c r="F275" s="75"/>
      <c r="G275" s="45" t="str">
        <f t="shared" ref="G275" si="49">IF($E275="","",$E275*F275)</f>
        <v/>
      </c>
    </row>
    <row r="276" spans="1:7" s="79" customFormat="1" ht="12" x14ac:dyDescent="0.2">
      <c r="A276" s="78"/>
      <c r="B276" s="55"/>
      <c r="C276" s="19"/>
      <c r="D276" s="19"/>
      <c r="E276" s="19"/>
      <c r="F276" s="62"/>
      <c r="G276" s="45"/>
    </row>
    <row r="277" spans="1:7" x14ac:dyDescent="0.2">
      <c r="B277" s="38" t="s">
        <v>16</v>
      </c>
      <c r="C277" s="49"/>
      <c r="D277" s="19"/>
      <c r="E277" s="19"/>
      <c r="F277" s="47"/>
      <c r="G277" s="48">
        <f>SUBTOTAL(9,G272:G276)</f>
        <v>0</v>
      </c>
    </row>
    <row r="278" spans="1:7" x14ac:dyDescent="0.2">
      <c r="B278" s="22"/>
      <c r="C278" s="1"/>
      <c r="D278" s="1"/>
      <c r="E278" s="1"/>
      <c r="F278" s="3"/>
      <c r="G278" s="4"/>
    </row>
    <row r="279" spans="1:7" s="37" customFormat="1" ht="14.25" x14ac:dyDescent="0.2">
      <c r="A279" s="30"/>
      <c r="B279" s="31" t="str">
        <f>B256</f>
        <v>Eau froide</v>
      </c>
      <c r="C279" s="32" t="s">
        <v>2</v>
      </c>
      <c r="D279" s="33"/>
      <c r="E279" s="33"/>
      <c r="F279" s="35"/>
      <c r="G279" s="36">
        <f>SUBTOTAL(9,G257:G278)</f>
        <v>0</v>
      </c>
    </row>
    <row r="280" spans="1:7" x14ac:dyDescent="0.2">
      <c r="B280" s="22"/>
      <c r="C280" s="19"/>
      <c r="D280" s="19"/>
      <c r="E280" s="19"/>
      <c r="F280" s="44"/>
      <c r="G280" s="45" t="str">
        <f>IF($E280="","",$E280*F280)</f>
        <v/>
      </c>
    </row>
    <row r="281" spans="1:7" ht="14.25" x14ac:dyDescent="0.2">
      <c r="A281" s="41" t="s">
        <v>33</v>
      </c>
      <c r="B281" s="29" t="s">
        <v>22</v>
      </c>
      <c r="C281" s="1"/>
      <c r="D281" s="1"/>
      <c r="E281" s="1"/>
      <c r="F281" s="3"/>
      <c r="G281" s="4"/>
    </row>
    <row r="282" spans="1:7" x14ac:dyDescent="0.2">
      <c r="B282" s="22"/>
      <c r="C282" s="1"/>
      <c r="D282" s="1"/>
      <c r="E282" s="1"/>
      <c r="F282" s="3"/>
      <c r="G282" s="45" t="str">
        <f t="shared" ref="G282:G288" si="50">IF($E282="","",$E282*F282)</f>
        <v/>
      </c>
    </row>
    <row r="283" spans="1:7" x14ac:dyDescent="0.2">
      <c r="B283" s="80" t="s">
        <v>132</v>
      </c>
      <c r="C283" s="19"/>
      <c r="D283" s="19"/>
      <c r="E283" s="19"/>
      <c r="F283" s="44"/>
      <c r="G283" s="45" t="str">
        <f t="shared" si="50"/>
        <v/>
      </c>
    </row>
    <row r="284" spans="1:7" ht="15" customHeight="1" x14ac:dyDescent="0.2">
      <c r="B284" s="22" t="s">
        <v>130</v>
      </c>
      <c r="C284" s="19" t="s">
        <v>1</v>
      </c>
      <c r="D284" s="19">
        <v>2</v>
      </c>
      <c r="E284" s="19"/>
      <c r="F284" s="44"/>
      <c r="G284" s="45" t="str">
        <f t="shared" si="50"/>
        <v/>
      </c>
    </row>
    <row r="285" spans="1:7" x14ac:dyDescent="0.2">
      <c r="B285" s="22" t="s">
        <v>131</v>
      </c>
      <c r="C285" s="19" t="s">
        <v>1</v>
      </c>
      <c r="D285" s="19">
        <v>2</v>
      </c>
      <c r="E285" s="19"/>
      <c r="F285" s="44"/>
      <c r="G285" s="45" t="str">
        <f t="shared" si="50"/>
        <v/>
      </c>
    </row>
    <row r="286" spans="1:7" x14ac:dyDescent="0.2">
      <c r="B286" s="22"/>
      <c r="C286" s="1"/>
      <c r="D286" s="1"/>
      <c r="E286" s="1"/>
      <c r="F286" s="3"/>
      <c r="G286" s="45" t="str">
        <f t="shared" si="50"/>
        <v/>
      </c>
    </row>
    <row r="287" spans="1:7" x14ac:dyDescent="0.2">
      <c r="B287" s="80" t="s">
        <v>133</v>
      </c>
      <c r="C287" s="19"/>
      <c r="D287" s="19"/>
      <c r="E287" s="19"/>
      <c r="F287" s="44"/>
      <c r="G287" s="45" t="str">
        <f t="shared" si="50"/>
        <v/>
      </c>
    </row>
    <row r="288" spans="1:7" ht="14.25" customHeight="1" x14ac:dyDescent="0.2">
      <c r="B288" s="22" t="s">
        <v>130</v>
      </c>
      <c r="C288" s="19" t="s">
        <v>1</v>
      </c>
      <c r="D288" s="19">
        <v>1</v>
      </c>
      <c r="E288" s="19"/>
      <c r="F288" s="44"/>
      <c r="G288" s="45" t="str">
        <f t="shared" si="50"/>
        <v/>
      </c>
    </row>
    <row r="289" spans="1:7" x14ac:dyDescent="0.2">
      <c r="B289" s="22"/>
      <c r="C289" s="1"/>
      <c r="D289" s="1"/>
      <c r="E289" s="1"/>
      <c r="F289" s="3"/>
      <c r="G289" s="4"/>
    </row>
    <row r="290" spans="1:7" s="37" customFormat="1" ht="14.25" x14ac:dyDescent="0.2">
      <c r="A290" s="30"/>
      <c r="B290" s="31" t="str">
        <f>B281</f>
        <v>Appareils sanitaires</v>
      </c>
      <c r="C290" s="32" t="s">
        <v>2</v>
      </c>
      <c r="D290" s="33"/>
      <c r="E290" s="33"/>
      <c r="F290" s="35"/>
      <c r="G290" s="36">
        <f>SUBTOTAL(9,G282:G289)</f>
        <v>0</v>
      </c>
    </row>
    <row r="291" spans="1:7" x14ac:dyDescent="0.2">
      <c r="B291" s="22"/>
      <c r="C291" s="19"/>
      <c r="D291" s="19"/>
      <c r="E291" s="19"/>
      <c r="F291" s="44"/>
      <c r="G291" s="45" t="str">
        <f t="shared" ref="G291" si="51">IF($E291="","",$E291*F291)</f>
        <v/>
      </c>
    </row>
    <row r="292" spans="1:7" ht="14.25" x14ac:dyDescent="0.2">
      <c r="A292" s="41" t="s">
        <v>201</v>
      </c>
      <c r="B292" s="29" t="s">
        <v>196</v>
      </c>
      <c r="C292" s="1"/>
      <c r="D292" s="1"/>
      <c r="E292" s="1"/>
      <c r="F292" s="3"/>
      <c r="G292" s="4"/>
    </row>
    <row r="293" spans="1:7" x14ac:dyDescent="0.2">
      <c r="B293" s="22"/>
      <c r="C293" s="1"/>
      <c r="D293" s="1"/>
      <c r="E293" s="1"/>
      <c r="F293" s="3"/>
      <c r="G293" s="4"/>
    </row>
    <row r="294" spans="1:7" x14ac:dyDescent="0.2">
      <c r="A294" s="42" t="s">
        <v>202</v>
      </c>
      <c r="B294" s="24" t="s">
        <v>199</v>
      </c>
      <c r="C294" s="19"/>
      <c r="D294" s="19"/>
      <c r="E294" s="19"/>
      <c r="F294" s="44"/>
      <c r="G294" s="45" t="str">
        <f t="shared" ref="G294:G301" si="52">IF($E294="","",$E294*F294)</f>
        <v/>
      </c>
    </row>
    <row r="295" spans="1:7" x14ac:dyDescent="0.2">
      <c r="B295" s="22"/>
      <c r="C295" s="19"/>
      <c r="D295" s="19"/>
      <c r="E295" s="19"/>
      <c r="F295" s="44"/>
      <c r="G295" s="45" t="str">
        <f t="shared" si="52"/>
        <v/>
      </c>
    </row>
    <row r="296" spans="1:7" ht="24" x14ac:dyDescent="0.2">
      <c r="B296" s="22" t="s">
        <v>197</v>
      </c>
      <c r="C296" s="19"/>
      <c r="D296" s="19"/>
      <c r="E296" s="19"/>
      <c r="F296" s="44"/>
      <c r="G296" s="45" t="str">
        <f t="shared" si="52"/>
        <v/>
      </c>
    </row>
    <row r="297" spans="1:7" x14ac:dyDescent="0.2">
      <c r="B297" s="22" t="s">
        <v>186</v>
      </c>
      <c r="C297" s="19" t="s">
        <v>25</v>
      </c>
      <c r="D297" s="19">
        <f>7*4</f>
        <v>28</v>
      </c>
      <c r="E297" s="19"/>
      <c r="F297" s="75"/>
      <c r="G297" s="45" t="str">
        <f t="shared" si="52"/>
        <v/>
      </c>
    </row>
    <row r="298" spans="1:7" x14ac:dyDescent="0.2">
      <c r="B298" s="22"/>
      <c r="C298" s="19"/>
      <c r="D298" s="19"/>
      <c r="E298" s="19"/>
      <c r="F298" s="44"/>
      <c r="G298" s="45" t="str">
        <f t="shared" si="52"/>
        <v/>
      </c>
    </row>
    <row r="299" spans="1:7" x14ac:dyDescent="0.2">
      <c r="B299" s="22" t="s">
        <v>198</v>
      </c>
      <c r="C299" s="19"/>
      <c r="D299" s="19"/>
      <c r="E299" s="19"/>
      <c r="F299" s="44"/>
      <c r="G299" s="45" t="str">
        <f t="shared" si="52"/>
        <v/>
      </c>
    </row>
    <row r="300" spans="1:7" x14ac:dyDescent="0.2">
      <c r="B300" s="22" t="s">
        <v>186</v>
      </c>
      <c r="C300" s="19" t="s">
        <v>25</v>
      </c>
      <c r="D300" s="19">
        <f>D297</f>
        <v>28</v>
      </c>
      <c r="E300" s="19"/>
      <c r="F300" s="75"/>
      <c r="G300" s="45" t="str">
        <f t="shared" si="52"/>
        <v/>
      </c>
    </row>
    <row r="301" spans="1:7" x14ac:dyDescent="0.2">
      <c r="B301" s="22"/>
      <c r="C301" s="19"/>
      <c r="D301" s="19"/>
      <c r="E301" s="19"/>
      <c r="F301" s="44"/>
      <c r="G301" s="45" t="str">
        <f t="shared" si="52"/>
        <v/>
      </c>
    </row>
    <row r="302" spans="1:7" x14ac:dyDescent="0.2">
      <c r="B302" s="38" t="s">
        <v>200</v>
      </c>
      <c r="C302" s="19"/>
      <c r="D302" s="19"/>
      <c r="E302" s="19"/>
      <c r="F302" s="19"/>
      <c r="G302" s="48">
        <f>SUBTOTAL(9,G294:G301)</f>
        <v>0</v>
      </c>
    </row>
    <row r="303" spans="1:7" x14ac:dyDescent="0.2">
      <c r="B303" s="22"/>
      <c r="C303" s="1"/>
      <c r="D303" s="1"/>
      <c r="E303" s="2"/>
      <c r="F303" s="3"/>
      <c r="G303" s="4"/>
    </row>
    <row r="304" spans="1:7" s="37" customFormat="1" ht="14.25" x14ac:dyDescent="0.2">
      <c r="A304" s="30"/>
      <c r="B304" s="31" t="str">
        <f>B292</f>
        <v>Assainissement</v>
      </c>
      <c r="C304" s="32" t="s">
        <v>2</v>
      </c>
      <c r="D304" s="33"/>
      <c r="E304" s="34"/>
      <c r="F304" s="35"/>
      <c r="G304" s="36">
        <f>SUBTOTAL(9,G292:G303)</f>
        <v>0</v>
      </c>
    </row>
    <row r="305" spans="1:7" x14ac:dyDescent="0.2">
      <c r="A305" s="60"/>
      <c r="B305" s="25"/>
      <c r="C305" s="91"/>
      <c r="D305" s="91"/>
      <c r="E305" s="92"/>
      <c r="F305" s="93"/>
      <c r="G305" s="94"/>
    </row>
    <row r="306" spans="1:7" ht="42.75" customHeight="1" x14ac:dyDescent="0.3">
      <c r="A306" s="61"/>
      <c r="B306" s="66" t="s">
        <v>12</v>
      </c>
      <c r="C306" s="102" t="str">
        <f>B254</f>
        <v>PLOMBERIE SANITAIRE - ASSAINISSEMENT</v>
      </c>
      <c r="D306" s="102"/>
      <c r="E306" s="102"/>
      <c r="F306" s="103"/>
      <c r="G306" s="71">
        <f>SUBTOTAL(9,G256:G305)</f>
        <v>0</v>
      </c>
    </row>
    <row r="307" spans="1:7" ht="18" customHeight="1" x14ac:dyDescent="0.3">
      <c r="A307" s="28"/>
      <c r="B307" s="39"/>
      <c r="C307" s="51"/>
      <c r="D307" s="52"/>
      <c r="E307" s="53"/>
      <c r="F307" s="5"/>
      <c r="G307" s="54"/>
    </row>
    <row r="308" spans="1:7" x14ac:dyDescent="0.2">
      <c r="A308" s="63"/>
      <c r="B308" s="21"/>
      <c r="C308" s="10"/>
      <c r="D308" s="10"/>
      <c r="E308" s="14"/>
      <c r="F308" s="15"/>
      <c r="G308" s="16"/>
    </row>
    <row r="309" spans="1:7" ht="18.75" x14ac:dyDescent="0.3">
      <c r="A309" s="65" t="s">
        <v>67</v>
      </c>
      <c r="B309" s="64" t="s">
        <v>23</v>
      </c>
      <c r="C309" s="1"/>
      <c r="D309" s="1"/>
      <c r="E309" s="2"/>
      <c r="F309" s="3"/>
      <c r="G309" s="17"/>
    </row>
    <row r="310" spans="1:7" x14ac:dyDescent="0.2">
      <c r="B310" s="22"/>
      <c r="C310" s="1"/>
      <c r="D310" s="1"/>
      <c r="E310" s="2"/>
      <c r="F310" s="3"/>
      <c r="G310" s="4"/>
    </row>
    <row r="311" spans="1:7" ht="14.25" x14ac:dyDescent="0.2">
      <c r="A311" s="41" t="s">
        <v>175</v>
      </c>
      <c r="B311" s="29" t="s">
        <v>66</v>
      </c>
      <c r="C311" s="1"/>
      <c r="D311" s="1"/>
      <c r="E311" s="2"/>
      <c r="F311" s="3"/>
      <c r="G311" s="4"/>
    </row>
    <row r="312" spans="1:7" ht="12" customHeight="1" x14ac:dyDescent="0.2">
      <c r="B312" s="22"/>
      <c r="C312" s="19"/>
      <c r="D312" s="19"/>
      <c r="E312" s="43"/>
      <c r="F312" s="44"/>
      <c r="G312" s="45"/>
    </row>
    <row r="313" spans="1:7" ht="12" customHeight="1" x14ac:dyDescent="0.2">
      <c r="B313" s="22" t="s">
        <v>43</v>
      </c>
      <c r="C313" s="19" t="s">
        <v>26</v>
      </c>
      <c r="D313" s="19">
        <v>1</v>
      </c>
      <c r="E313" s="19"/>
      <c r="F313" s="75"/>
      <c r="G313" s="45" t="str">
        <f t="shared" ref="G313:G317" si="53">IF($E313="","",$E313*F313)</f>
        <v/>
      </c>
    </row>
    <row r="314" spans="1:7" ht="12" customHeight="1" x14ac:dyDescent="0.2">
      <c r="B314" s="22"/>
      <c r="C314" s="19"/>
      <c r="D314" s="19"/>
      <c r="E314" s="19"/>
      <c r="F314" s="44"/>
      <c r="G314" s="45" t="str">
        <f t="shared" si="53"/>
        <v/>
      </c>
    </row>
    <row r="315" spans="1:7" ht="12" customHeight="1" x14ac:dyDescent="0.2">
      <c r="B315" s="22" t="s">
        <v>44</v>
      </c>
      <c r="C315" s="19" t="s">
        <v>26</v>
      </c>
      <c r="D315" s="19">
        <v>1</v>
      </c>
      <c r="E315" s="19"/>
      <c r="F315" s="44"/>
      <c r="G315" s="45" t="str">
        <f t="shared" si="53"/>
        <v/>
      </c>
    </row>
    <row r="316" spans="1:7" x14ac:dyDescent="0.2">
      <c r="B316" s="22"/>
      <c r="C316" s="1"/>
      <c r="D316" s="1"/>
      <c r="E316" s="1"/>
      <c r="F316" s="3"/>
      <c r="G316" s="45" t="str">
        <f t="shared" ref="G316" si="54">IF($E316="","",$E316*F316)</f>
        <v/>
      </c>
    </row>
    <row r="317" spans="1:7" x14ac:dyDescent="0.2">
      <c r="B317" s="22" t="s">
        <v>27</v>
      </c>
      <c r="C317" s="19" t="s">
        <v>26</v>
      </c>
      <c r="D317" s="19">
        <v>1</v>
      </c>
      <c r="E317" s="19"/>
      <c r="F317" s="44"/>
      <c r="G317" s="45" t="str">
        <f t="shared" si="53"/>
        <v/>
      </c>
    </row>
    <row r="318" spans="1:7" x14ac:dyDescent="0.2">
      <c r="B318" s="22"/>
      <c r="C318" s="1"/>
      <c r="D318" s="1"/>
      <c r="E318" s="1"/>
      <c r="F318" s="3"/>
      <c r="G318" s="4"/>
    </row>
    <row r="319" spans="1:7" s="37" customFormat="1" ht="14.25" x14ac:dyDescent="0.2">
      <c r="A319" s="30"/>
      <c r="B319" s="31" t="str">
        <f>B311</f>
        <v>Mise en service - Essais</v>
      </c>
      <c r="C319" s="32" t="s">
        <v>2</v>
      </c>
      <c r="D319" s="33"/>
      <c r="E319" s="33"/>
      <c r="F319" s="35"/>
      <c r="G319" s="36">
        <f>SUBTOTAL(9,G311:G318)</f>
        <v>0</v>
      </c>
    </row>
    <row r="320" spans="1:7" x14ac:dyDescent="0.2">
      <c r="B320" s="22"/>
      <c r="C320" s="1"/>
      <c r="D320" s="1"/>
      <c r="E320" s="1"/>
      <c r="F320" s="3"/>
      <c r="G320" s="4"/>
    </row>
    <row r="321" spans="1:7" ht="14.25" x14ac:dyDescent="0.2">
      <c r="A321" s="41" t="s">
        <v>176</v>
      </c>
      <c r="B321" s="29" t="s">
        <v>89</v>
      </c>
      <c r="C321" s="1"/>
      <c r="D321" s="1"/>
      <c r="E321" s="1"/>
      <c r="F321" s="3"/>
      <c r="G321" s="4"/>
    </row>
    <row r="322" spans="1:7" ht="12" customHeight="1" x14ac:dyDescent="0.2">
      <c r="B322" s="22"/>
      <c r="C322" s="19"/>
      <c r="D322" s="19"/>
      <c r="E322" s="19"/>
      <c r="F322" s="44"/>
      <c r="G322" s="45"/>
    </row>
    <row r="323" spans="1:7" ht="24" x14ac:dyDescent="0.2">
      <c r="B323" s="22" t="s">
        <v>41</v>
      </c>
      <c r="C323" s="19" t="s">
        <v>26</v>
      </c>
      <c r="D323" s="19">
        <v>1</v>
      </c>
      <c r="E323" s="19">
        <v>1</v>
      </c>
      <c r="F323" s="75">
        <f>2*150</f>
        <v>300</v>
      </c>
      <c r="G323" s="45">
        <f>IF($E323="","",$E323*F323)</f>
        <v>300</v>
      </c>
    </row>
    <row r="324" spans="1:7" x14ac:dyDescent="0.2">
      <c r="B324" s="22"/>
      <c r="C324" s="1"/>
      <c r="D324" s="1"/>
      <c r="E324" s="1"/>
      <c r="F324" s="3"/>
      <c r="G324" s="4"/>
    </row>
    <row r="325" spans="1:7" s="37" customFormat="1" ht="14.25" x14ac:dyDescent="0.2">
      <c r="A325" s="30"/>
      <c r="B325" s="31" t="str">
        <f>B321</f>
        <v>Electricité - Câblage</v>
      </c>
      <c r="C325" s="32" t="s">
        <v>2</v>
      </c>
      <c r="D325" s="33"/>
      <c r="E325" s="33"/>
      <c r="F325" s="35"/>
      <c r="G325" s="36">
        <f>SUBTOTAL(9,G321:G324)</f>
        <v>300</v>
      </c>
    </row>
    <row r="326" spans="1:7" x14ac:dyDescent="0.2">
      <c r="B326" s="22"/>
      <c r="C326" s="19"/>
      <c r="D326" s="19"/>
      <c r="E326" s="19"/>
      <c r="F326" s="44"/>
      <c r="G326" s="45" t="str">
        <f t="shared" ref="G326:G338" si="55">IF($E326="","",$E326*F326)</f>
        <v/>
      </c>
    </row>
    <row r="327" spans="1:7" ht="14.25" x14ac:dyDescent="0.2">
      <c r="A327" s="41" t="s">
        <v>177</v>
      </c>
      <c r="B327" s="29" t="s">
        <v>24</v>
      </c>
      <c r="C327" s="1"/>
      <c r="D327" s="1"/>
      <c r="E327" s="1"/>
      <c r="F327" s="3"/>
      <c r="G327" s="4"/>
    </row>
    <row r="328" spans="1:7" x14ac:dyDescent="0.2">
      <c r="B328" s="22"/>
      <c r="C328" s="1"/>
      <c r="D328" s="1"/>
      <c r="E328" s="1"/>
      <c r="F328" s="3"/>
      <c r="G328" s="4"/>
    </row>
    <row r="329" spans="1:7" x14ac:dyDescent="0.2">
      <c r="B329" s="22" t="s">
        <v>28</v>
      </c>
      <c r="C329" s="19" t="s">
        <v>26</v>
      </c>
      <c r="D329" s="19">
        <v>1</v>
      </c>
      <c r="E329" s="19">
        <v>1</v>
      </c>
      <c r="F329" s="75">
        <v>250</v>
      </c>
      <c r="G329" s="45">
        <f>IF($E329="","",$E329*F329)</f>
        <v>250</v>
      </c>
    </row>
    <row r="330" spans="1:7" x14ac:dyDescent="0.2">
      <c r="B330" s="22"/>
      <c r="C330" s="1"/>
      <c r="D330" s="1"/>
      <c r="E330" s="1"/>
      <c r="F330" s="3"/>
      <c r="G330" s="4"/>
    </row>
    <row r="331" spans="1:7" s="37" customFormat="1" ht="14.25" x14ac:dyDescent="0.2">
      <c r="A331" s="30"/>
      <c r="B331" s="31" t="str">
        <f>B327</f>
        <v>Signalétique - Etiquetage</v>
      </c>
      <c r="C331" s="32" t="s">
        <v>2</v>
      </c>
      <c r="D331" s="33"/>
      <c r="E331" s="33"/>
      <c r="F331" s="35"/>
      <c r="G331" s="36">
        <f>SUBTOTAL(9,G327:G330)</f>
        <v>250</v>
      </c>
    </row>
    <row r="332" spans="1:7" x14ac:dyDescent="0.2">
      <c r="B332" s="22"/>
      <c r="C332" s="19"/>
      <c r="D332" s="19"/>
      <c r="E332" s="19"/>
      <c r="F332" s="44"/>
      <c r="G332" s="45" t="str">
        <f t="shared" ref="G332" si="56">IF($E332="","",$E332*F332)</f>
        <v/>
      </c>
    </row>
    <row r="333" spans="1:7" ht="14.25" x14ac:dyDescent="0.2">
      <c r="A333" s="41" t="s">
        <v>178</v>
      </c>
      <c r="B333" s="29" t="s">
        <v>42</v>
      </c>
      <c r="C333" s="1"/>
      <c r="D333" s="1"/>
      <c r="E333" s="1"/>
      <c r="F333" s="3"/>
      <c r="G333" s="4"/>
    </row>
    <row r="334" spans="1:7" x14ac:dyDescent="0.2">
      <c r="B334" s="22"/>
      <c r="C334" s="1"/>
      <c r="D334" s="1"/>
      <c r="E334" s="1"/>
      <c r="F334" s="3"/>
      <c r="G334" s="4"/>
    </row>
    <row r="335" spans="1:7" x14ac:dyDescent="0.2">
      <c r="B335" s="22" t="s">
        <v>42</v>
      </c>
      <c r="C335" s="19" t="s">
        <v>90</v>
      </c>
      <c r="D335" s="19">
        <v>0.5</v>
      </c>
      <c r="E335" s="19">
        <v>0.5</v>
      </c>
      <c r="F335" s="75">
        <v>250</v>
      </c>
      <c r="G335" s="45">
        <f>IF($E335="","",$E335*F335)</f>
        <v>125</v>
      </c>
    </row>
    <row r="336" spans="1:7" x14ac:dyDescent="0.2">
      <c r="B336" s="22"/>
      <c r="C336" s="1"/>
      <c r="D336" s="1"/>
      <c r="E336" s="1"/>
      <c r="F336" s="3"/>
      <c r="G336" s="4"/>
    </row>
    <row r="337" spans="1:11" s="37" customFormat="1" ht="14.25" x14ac:dyDescent="0.2">
      <c r="A337" s="30"/>
      <c r="B337" s="31" t="str">
        <f>B333</f>
        <v>Formation du service de maintenance</v>
      </c>
      <c r="C337" s="32" t="s">
        <v>2</v>
      </c>
      <c r="D337" s="33"/>
      <c r="E337" s="33"/>
      <c r="F337" s="35"/>
      <c r="G337" s="36">
        <f>SUBTOTAL(9,G333:G336)</f>
        <v>125</v>
      </c>
    </row>
    <row r="338" spans="1:11" x14ac:dyDescent="0.2">
      <c r="B338" s="22"/>
      <c r="C338" s="19"/>
      <c r="D338" s="19"/>
      <c r="E338" s="19"/>
      <c r="F338" s="44"/>
      <c r="G338" s="45" t="str">
        <f t="shared" si="55"/>
        <v/>
      </c>
    </row>
    <row r="339" spans="1:11" ht="14.25" x14ac:dyDescent="0.2">
      <c r="A339" s="41" t="s">
        <v>179</v>
      </c>
      <c r="B339" s="29" t="s">
        <v>69</v>
      </c>
      <c r="C339" s="1"/>
      <c r="D339" s="1"/>
      <c r="E339" s="1"/>
      <c r="F339" s="3"/>
      <c r="G339" s="4"/>
    </row>
    <row r="340" spans="1:11" x14ac:dyDescent="0.2">
      <c r="B340" s="22"/>
      <c r="C340" s="1"/>
      <c r="D340" s="1"/>
      <c r="E340" s="1"/>
      <c r="F340" s="3"/>
      <c r="G340" s="4"/>
    </row>
    <row r="341" spans="1:11" x14ac:dyDescent="0.2">
      <c r="B341" s="22" t="s">
        <v>69</v>
      </c>
      <c r="C341" s="19" t="s">
        <v>26</v>
      </c>
      <c r="D341" s="19">
        <v>1</v>
      </c>
      <c r="E341" s="19">
        <v>1</v>
      </c>
      <c r="F341" s="75">
        <v>500</v>
      </c>
      <c r="G341" s="45">
        <f>IF($E341="","",$E341*F341)</f>
        <v>500</v>
      </c>
    </row>
    <row r="342" spans="1:11" x14ac:dyDescent="0.2">
      <c r="B342" s="22"/>
      <c r="C342" s="1"/>
      <c r="D342" s="1"/>
      <c r="E342" s="2"/>
      <c r="F342" s="3"/>
      <c r="G342" s="4"/>
    </row>
    <row r="343" spans="1:11" s="37" customFormat="1" ht="14.25" x14ac:dyDescent="0.2">
      <c r="A343" s="30"/>
      <c r="B343" s="31" t="str">
        <f>B339</f>
        <v>Plans PAC / DOE / DIUO</v>
      </c>
      <c r="C343" s="32" t="s">
        <v>2</v>
      </c>
      <c r="D343" s="33"/>
      <c r="E343" s="34"/>
      <c r="F343" s="35"/>
      <c r="G343" s="36">
        <f>SUBTOTAL(9,G339:G342)</f>
        <v>500</v>
      </c>
    </row>
    <row r="344" spans="1:11" x14ac:dyDescent="0.2">
      <c r="A344" s="60"/>
      <c r="B344" s="25"/>
      <c r="C344" s="57"/>
      <c r="D344" s="57"/>
      <c r="E344" s="58"/>
      <c r="F344" s="59"/>
      <c r="G344" s="56"/>
    </row>
    <row r="345" spans="1:11" ht="18.75" x14ac:dyDescent="0.3">
      <c r="A345" s="61"/>
      <c r="B345" s="66" t="s">
        <v>12</v>
      </c>
      <c r="C345" s="102" t="str">
        <f>B309</f>
        <v>DIVERS</v>
      </c>
      <c r="D345" s="102"/>
      <c r="E345" s="102"/>
      <c r="F345" s="103"/>
      <c r="G345" s="71">
        <f>SUBTOTAL(9,G309:G344)</f>
        <v>1175</v>
      </c>
    </row>
    <row r="346" spans="1:11" ht="18" customHeight="1" x14ac:dyDescent="0.3">
      <c r="A346" s="28"/>
      <c r="B346" s="39"/>
      <c r="C346" s="51"/>
      <c r="D346" s="52"/>
      <c r="E346" s="53"/>
      <c r="F346" s="5"/>
      <c r="G346" s="54"/>
    </row>
    <row r="347" spans="1:11" x14ac:dyDescent="0.2">
      <c r="A347" s="63"/>
      <c r="B347" s="21"/>
      <c r="C347" s="10"/>
      <c r="D347" s="10"/>
      <c r="E347" s="14"/>
      <c r="F347" s="15"/>
      <c r="G347" s="16"/>
    </row>
    <row r="348" spans="1:11" ht="18" customHeight="1" x14ac:dyDescent="0.3">
      <c r="A348" s="40" t="s">
        <v>180</v>
      </c>
      <c r="B348" s="23" t="s">
        <v>107</v>
      </c>
      <c r="C348" s="1"/>
      <c r="D348" s="1"/>
      <c r="E348" s="2"/>
      <c r="F348" s="3"/>
      <c r="G348" s="17"/>
    </row>
    <row r="349" spans="1:11" x14ac:dyDescent="0.2">
      <c r="B349" s="22"/>
      <c r="C349" s="1"/>
      <c r="D349" s="1"/>
      <c r="E349" s="2"/>
      <c r="F349" s="3"/>
      <c r="G349" s="4"/>
    </row>
    <row r="350" spans="1:11" ht="14.25" x14ac:dyDescent="0.2">
      <c r="A350" s="41" t="s">
        <v>181</v>
      </c>
      <c r="B350" s="29" t="s">
        <v>108</v>
      </c>
      <c r="C350" s="1"/>
      <c r="D350" s="1"/>
      <c r="E350" s="2"/>
      <c r="F350" s="3"/>
      <c r="G350" s="4"/>
    </row>
    <row r="351" spans="1:11" s="79" customFormat="1" ht="12.75" customHeight="1" x14ac:dyDescent="0.2">
      <c r="A351" s="78"/>
      <c r="B351" s="22"/>
      <c r="C351" s="19"/>
      <c r="D351" s="19"/>
      <c r="E351" s="43"/>
      <c r="F351" s="44"/>
      <c r="G351" s="4" t="str">
        <f t="shared" ref="G351:G357" si="57">IF($E351="","",$E351*F351)</f>
        <v/>
      </c>
    </row>
    <row r="352" spans="1:11" s="76" customFormat="1" ht="12" x14ac:dyDescent="0.2">
      <c r="A352" s="81"/>
      <c r="B352" s="72" t="s">
        <v>109</v>
      </c>
      <c r="C352" s="19" t="s">
        <v>26</v>
      </c>
      <c r="D352" s="19">
        <v>1</v>
      </c>
      <c r="E352" s="19"/>
      <c r="F352" s="75"/>
      <c r="G352" s="4" t="str">
        <f t="shared" si="57"/>
        <v/>
      </c>
      <c r="K352" s="77"/>
    </row>
    <row r="353" spans="1:11" s="79" customFormat="1" ht="12.75" customHeight="1" x14ac:dyDescent="0.2">
      <c r="A353" s="78"/>
      <c r="B353" s="22"/>
      <c r="C353" s="19"/>
      <c r="D353" s="19"/>
      <c r="E353" s="19"/>
      <c r="F353" s="44"/>
      <c r="G353" s="4" t="str">
        <f t="shared" si="57"/>
        <v/>
      </c>
    </row>
    <row r="354" spans="1:11" s="76" customFormat="1" ht="12" x14ac:dyDescent="0.2">
      <c r="A354" s="81"/>
      <c r="B354" s="72" t="s">
        <v>110</v>
      </c>
      <c r="C354" s="19" t="s">
        <v>26</v>
      </c>
      <c r="D354" s="19">
        <v>1</v>
      </c>
      <c r="E354" s="19"/>
      <c r="F354" s="75"/>
      <c r="G354" s="4" t="str">
        <f t="shared" si="57"/>
        <v/>
      </c>
      <c r="K354" s="77"/>
    </row>
    <row r="355" spans="1:11" s="76" customFormat="1" ht="12" x14ac:dyDescent="0.2">
      <c r="A355" s="81"/>
      <c r="B355" s="72"/>
      <c r="C355" s="19"/>
      <c r="D355" s="19"/>
      <c r="E355" s="19"/>
      <c r="F355" s="75"/>
      <c r="G355" s="4"/>
      <c r="K355" s="77"/>
    </row>
    <row r="356" spans="1:11" s="76" customFormat="1" ht="12" x14ac:dyDescent="0.2">
      <c r="A356" s="81"/>
      <c r="B356" s="72" t="s">
        <v>111</v>
      </c>
      <c r="C356" s="19" t="s">
        <v>90</v>
      </c>
      <c r="D356" s="19">
        <v>1</v>
      </c>
      <c r="E356" s="19"/>
      <c r="F356" s="75"/>
      <c r="G356" s="4" t="str">
        <f t="shared" si="57"/>
        <v/>
      </c>
      <c r="K356" s="77"/>
    </row>
    <row r="357" spans="1:11" x14ac:dyDescent="0.2">
      <c r="B357" s="22"/>
      <c r="C357" s="1"/>
      <c r="D357" s="1"/>
      <c r="E357" s="1"/>
      <c r="F357" s="3"/>
      <c r="G357" s="4" t="str">
        <f t="shared" si="57"/>
        <v/>
      </c>
    </row>
    <row r="358" spans="1:11" s="37" customFormat="1" ht="14.25" x14ac:dyDescent="0.2">
      <c r="A358" s="30"/>
      <c r="B358" s="31" t="str">
        <f>B350</f>
        <v>Imagerie – Programmation</v>
      </c>
      <c r="C358" s="32" t="s">
        <v>2</v>
      </c>
      <c r="D358" s="33"/>
      <c r="E358" s="33"/>
      <c r="F358" s="35"/>
      <c r="G358" s="36">
        <f>SUBTOTAL(9,G350:G357)</f>
        <v>0</v>
      </c>
    </row>
    <row r="359" spans="1:11" x14ac:dyDescent="0.2">
      <c r="B359" s="22"/>
      <c r="C359" s="1"/>
      <c r="D359" s="1"/>
      <c r="E359" s="1"/>
      <c r="F359" s="3"/>
      <c r="G359" s="4"/>
    </row>
    <row r="360" spans="1:11" ht="14.25" x14ac:dyDescent="0.2">
      <c r="A360" s="41" t="s">
        <v>194</v>
      </c>
      <c r="B360" s="29" t="s">
        <v>191</v>
      </c>
      <c r="C360" s="1"/>
      <c r="D360" s="1"/>
      <c r="E360" s="1"/>
      <c r="F360" s="3"/>
      <c r="G360" s="4"/>
    </row>
    <row r="361" spans="1:11" x14ac:dyDescent="0.2">
      <c r="A361" s="78"/>
      <c r="B361" s="22"/>
      <c r="C361" s="19"/>
      <c r="D361" s="19"/>
      <c r="E361" s="19"/>
      <c r="F361" s="44"/>
      <c r="G361" s="4" t="str">
        <f t="shared" ref="G361:G367" si="58">IF($E361="","",$E361*F361)</f>
        <v/>
      </c>
    </row>
    <row r="362" spans="1:11" x14ac:dyDescent="0.2">
      <c r="A362" s="78"/>
      <c r="B362" s="22" t="s">
        <v>192</v>
      </c>
      <c r="C362" s="19" t="s">
        <v>26</v>
      </c>
      <c r="D362" s="19">
        <v>1</v>
      </c>
      <c r="E362" s="19"/>
      <c r="F362" s="44"/>
      <c r="G362" s="4" t="str">
        <f t="shared" si="58"/>
        <v/>
      </c>
    </row>
    <row r="363" spans="1:11" x14ac:dyDescent="0.2">
      <c r="A363" s="78"/>
      <c r="B363" s="22"/>
      <c r="C363" s="19"/>
      <c r="D363" s="19"/>
      <c r="E363" s="19"/>
      <c r="F363" s="44"/>
      <c r="G363" s="4" t="str">
        <f t="shared" si="58"/>
        <v/>
      </c>
    </row>
    <row r="364" spans="1:11" x14ac:dyDescent="0.2">
      <c r="A364" s="78"/>
      <c r="B364" s="22" t="s">
        <v>193</v>
      </c>
      <c r="C364" s="19" t="s">
        <v>26</v>
      </c>
      <c r="D364" s="19">
        <v>1</v>
      </c>
      <c r="E364" s="19"/>
      <c r="F364" s="44"/>
      <c r="G364" s="4" t="str">
        <f t="shared" si="58"/>
        <v/>
      </c>
    </row>
    <row r="365" spans="1:11" x14ac:dyDescent="0.2">
      <c r="A365" s="78"/>
      <c r="B365" s="22"/>
      <c r="C365" s="19"/>
      <c r="D365" s="19"/>
      <c r="E365" s="19"/>
      <c r="F365" s="44"/>
      <c r="G365" s="4" t="str">
        <f t="shared" si="58"/>
        <v/>
      </c>
    </row>
    <row r="366" spans="1:11" ht="13.5" customHeight="1" x14ac:dyDescent="0.2">
      <c r="A366" s="78"/>
      <c r="B366" s="22" t="s">
        <v>195</v>
      </c>
      <c r="C366" s="19" t="s">
        <v>26</v>
      </c>
      <c r="D366" s="19">
        <v>1</v>
      </c>
      <c r="E366" s="19"/>
      <c r="F366" s="44"/>
      <c r="G366" s="4" t="str">
        <f t="shared" si="58"/>
        <v/>
      </c>
    </row>
    <row r="367" spans="1:11" x14ac:dyDescent="0.2">
      <c r="B367" s="22"/>
      <c r="C367" s="1"/>
      <c r="D367" s="1"/>
      <c r="E367" s="2"/>
      <c r="F367" s="3"/>
      <c r="G367" s="4" t="str">
        <f t="shared" si="58"/>
        <v/>
      </c>
    </row>
    <row r="368" spans="1:11" s="37" customFormat="1" ht="14.25" x14ac:dyDescent="0.2">
      <c r="A368" s="30"/>
      <c r="B368" s="31" t="str">
        <f>B360</f>
        <v>Armoire – Automate - Câblage</v>
      </c>
      <c r="C368" s="32" t="s">
        <v>2</v>
      </c>
      <c r="D368" s="33"/>
      <c r="E368" s="34"/>
      <c r="F368" s="35"/>
      <c r="G368" s="36">
        <f>SUBTOTAL(9,G360:G367)</f>
        <v>0</v>
      </c>
    </row>
    <row r="369" spans="1:7" x14ac:dyDescent="0.2">
      <c r="A369" s="60"/>
      <c r="B369" s="25"/>
      <c r="C369" s="91"/>
      <c r="D369" s="91"/>
      <c r="E369" s="92"/>
      <c r="F369" s="93"/>
      <c r="G369" s="56"/>
    </row>
    <row r="370" spans="1:7" ht="18" customHeight="1" x14ac:dyDescent="0.3">
      <c r="A370" s="61"/>
      <c r="B370" s="39" t="s">
        <v>12</v>
      </c>
      <c r="C370" s="67" t="str">
        <f>B348</f>
        <v>GTB</v>
      </c>
      <c r="D370" s="68"/>
      <c r="E370" s="69"/>
      <c r="F370" s="50"/>
      <c r="G370" s="70">
        <f>SUBTOTAL(9,G348:G369)</f>
        <v>0</v>
      </c>
    </row>
    <row r="371" spans="1:7" ht="18" customHeight="1" x14ac:dyDescent="0.3">
      <c r="A371" s="28"/>
      <c r="B371" s="39"/>
      <c r="C371" s="51"/>
      <c r="D371" s="52"/>
      <c r="E371" s="53"/>
      <c r="F371" s="5"/>
      <c r="G371" s="54"/>
    </row>
    <row r="372" spans="1:7" x14ac:dyDescent="0.2">
      <c r="A372" s="5"/>
    </row>
    <row r="373" spans="1:7" x14ac:dyDescent="0.2">
      <c r="A373" s="5"/>
    </row>
    <row r="374" spans="1:7" x14ac:dyDescent="0.2">
      <c r="A374" s="5"/>
    </row>
    <row r="375" spans="1:7" x14ac:dyDescent="0.2">
      <c r="A375" s="5"/>
    </row>
    <row r="376" spans="1:7" x14ac:dyDescent="0.2">
      <c r="A376" s="5"/>
    </row>
    <row r="377" spans="1:7" x14ac:dyDescent="0.2">
      <c r="A377" s="5"/>
    </row>
    <row r="378" spans="1:7" x14ac:dyDescent="0.2">
      <c r="A378" s="5"/>
    </row>
    <row r="379" spans="1:7" x14ac:dyDescent="0.2">
      <c r="A379" s="5"/>
    </row>
    <row r="380" spans="1:7" x14ac:dyDescent="0.2">
      <c r="A380" s="5"/>
    </row>
    <row r="381" spans="1:7" x14ac:dyDescent="0.2">
      <c r="A381" s="5"/>
    </row>
    <row r="382" spans="1:7" x14ac:dyDescent="0.2">
      <c r="A382" s="5"/>
    </row>
    <row r="383" spans="1:7" x14ac:dyDescent="0.2">
      <c r="A383" s="5"/>
    </row>
    <row r="384" spans="1:7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</sheetData>
  <mergeCells count="5">
    <mergeCell ref="C306:F306"/>
    <mergeCell ref="C345:F345"/>
    <mergeCell ref="F60:G60"/>
    <mergeCell ref="F26:G26"/>
    <mergeCell ref="F158:G158"/>
  </mergeCells>
  <pageMargins left="0.78740157480314965" right="0.6692913385826772" top="1.1811023622047245" bottom="0.98425196850393704" header="0.51181102362204722" footer="0.51181102362204722"/>
  <pageSetup paperSize="9" scale="77" firstPageNumber="2" fitToHeight="0" orientation="portrait" useFirstPageNumber="1" r:id="rId1"/>
  <headerFooter alignWithMargins="0">
    <oddFooter>&amp;C&amp;"Times New Roman,Normal"BET ENEBAT THERMIQUE - 11, Rue du lieutenant Bidaux - 90700 Chatenois-les-Forges
Tel : 03.84.29.71.71 - E-mail : enebatthermique@orange.fr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5"/>
  <sheetViews>
    <sheetView view="pageLayout" topLeftCell="A45" zoomScale="130" zoomScaleNormal="100" zoomScaleSheetLayoutView="100" zoomScalePageLayoutView="130" workbookViewId="0">
      <selection activeCell="D38" sqref="D38"/>
    </sheetView>
  </sheetViews>
  <sheetFormatPr baseColWidth="10" defaultColWidth="11.42578125" defaultRowHeight="12.75" x14ac:dyDescent="0.2"/>
  <cols>
    <col min="1" max="1" width="5.85546875" style="5" customWidth="1"/>
    <col min="2" max="2" width="8.28515625" style="5" customWidth="1"/>
    <col min="3" max="3" width="11.42578125" style="5" customWidth="1"/>
    <col min="4" max="5" width="11.42578125" style="5"/>
    <col min="6" max="6" width="11.42578125" style="5" customWidth="1"/>
    <col min="7" max="7" width="16.28515625" style="82" customWidth="1"/>
    <col min="8" max="16384" width="11.42578125" style="5"/>
  </cols>
  <sheetData>
    <row r="1" spans="1:8" ht="15.75" x14ac:dyDescent="0.2">
      <c r="A1" s="108" t="s">
        <v>7</v>
      </c>
      <c r="B1" s="109"/>
      <c r="C1" s="109"/>
      <c r="D1" s="109"/>
      <c r="E1" s="109"/>
      <c r="F1" s="109"/>
      <c r="G1" s="109"/>
      <c r="H1" s="110"/>
    </row>
    <row r="2" spans="1:8" x14ac:dyDescent="0.2">
      <c r="A2" s="26"/>
      <c r="H2" s="89"/>
    </row>
    <row r="3" spans="1:8" x14ac:dyDescent="0.2">
      <c r="A3" s="26"/>
      <c r="H3" s="89"/>
    </row>
    <row r="4" spans="1:8" x14ac:dyDescent="0.2">
      <c r="A4" s="97" t="str">
        <f>DPGF!A3</f>
        <v xml:space="preserve">1. </v>
      </c>
      <c r="B4" s="86" t="str">
        <f>DPGF!B3</f>
        <v xml:space="preserve">CONSIGNATION ET DEPOSE  </v>
      </c>
      <c r="H4" s="89"/>
    </row>
    <row r="5" spans="1:8" x14ac:dyDescent="0.2">
      <c r="A5" s="26"/>
      <c r="B5" s="86"/>
      <c r="G5" s="84"/>
      <c r="H5" s="89"/>
    </row>
    <row r="6" spans="1:8" x14ac:dyDescent="0.2">
      <c r="A6" s="26"/>
      <c r="B6" s="5" t="str">
        <f>DPGF!A5</f>
        <v xml:space="preserve">1.1. </v>
      </c>
      <c r="C6" s="5" t="str">
        <f>DPGF!B5</f>
        <v>Chauffage</v>
      </c>
      <c r="G6" s="84">
        <f>DPGF!G9</f>
        <v>0</v>
      </c>
      <c r="H6" s="89"/>
    </row>
    <row r="7" spans="1:8" x14ac:dyDescent="0.2">
      <c r="A7" s="26"/>
      <c r="B7" s="86"/>
      <c r="G7" s="84"/>
      <c r="H7" s="89"/>
    </row>
    <row r="8" spans="1:8" x14ac:dyDescent="0.2">
      <c r="A8" s="26"/>
      <c r="B8" s="5" t="str">
        <f>DPGF!A11</f>
        <v xml:space="preserve">1.2. </v>
      </c>
      <c r="C8" s="5" t="str">
        <f>DPGF!B11</f>
        <v>Ventilation</v>
      </c>
      <c r="G8" s="84">
        <f>DPGF!G15</f>
        <v>0</v>
      </c>
      <c r="H8" s="89"/>
    </row>
    <row r="9" spans="1:8" x14ac:dyDescent="0.2">
      <c r="A9" s="26"/>
      <c r="G9" s="83"/>
      <c r="H9" s="89"/>
    </row>
    <row r="10" spans="1:8" ht="6.75" customHeight="1" x14ac:dyDescent="0.2">
      <c r="A10" s="26"/>
      <c r="G10" s="84"/>
      <c r="H10" s="89"/>
    </row>
    <row r="11" spans="1:8" x14ac:dyDescent="0.2">
      <c r="A11" s="26"/>
      <c r="B11" s="86" t="s">
        <v>12</v>
      </c>
      <c r="C11" s="86" t="str">
        <f>B4</f>
        <v xml:space="preserve">CONSIGNATION ET DEPOSE  </v>
      </c>
      <c r="G11" s="88">
        <f>SUM(G6:G8)</f>
        <v>0</v>
      </c>
      <c r="H11" s="89"/>
    </row>
    <row r="12" spans="1:8" x14ac:dyDescent="0.2">
      <c r="A12" s="26"/>
      <c r="B12" s="86"/>
      <c r="G12" s="84"/>
      <c r="H12" s="89"/>
    </row>
    <row r="13" spans="1:8" x14ac:dyDescent="0.2">
      <c r="A13" s="97" t="str">
        <f>DPGF!A20</f>
        <v xml:space="preserve">2. </v>
      </c>
      <c r="B13" s="86" t="str">
        <f>DPGF!B20</f>
        <v>CHAUFFAGE</v>
      </c>
      <c r="H13" s="89"/>
    </row>
    <row r="14" spans="1:8" x14ac:dyDescent="0.2">
      <c r="A14" s="97"/>
      <c r="B14" s="86"/>
      <c r="G14" s="84"/>
      <c r="H14" s="89"/>
    </row>
    <row r="15" spans="1:8" x14ac:dyDescent="0.2">
      <c r="A15" s="97"/>
      <c r="B15" s="5" t="str">
        <f>DPGF!A22</f>
        <v xml:space="preserve">2.1. </v>
      </c>
      <c r="C15" s="5" t="str">
        <f>DPGF!B22</f>
        <v>Sous station</v>
      </c>
      <c r="G15" s="84">
        <f>DPGF!G103</f>
        <v>0</v>
      </c>
      <c r="H15" s="89"/>
    </row>
    <row r="16" spans="1:8" ht="8.25" customHeight="1" x14ac:dyDescent="0.2">
      <c r="A16" s="97"/>
      <c r="B16" s="86"/>
      <c r="G16" s="84"/>
      <c r="H16" s="89"/>
    </row>
    <row r="17" spans="1:8" x14ac:dyDescent="0.2">
      <c r="A17" s="97"/>
      <c r="B17" s="5" t="str">
        <f>DPGF!A105</f>
        <v xml:space="preserve">2.2. </v>
      </c>
      <c r="C17" s="5" t="str">
        <f>DPGF!B105</f>
        <v>Distribution</v>
      </c>
      <c r="G17" s="84">
        <f>DPGF!G135</f>
        <v>0</v>
      </c>
      <c r="H17" s="89"/>
    </row>
    <row r="18" spans="1:8" ht="8.25" customHeight="1" x14ac:dyDescent="0.2">
      <c r="A18" s="97"/>
      <c r="B18" s="86"/>
      <c r="G18" s="84"/>
      <c r="H18" s="89"/>
    </row>
    <row r="19" spans="1:8" x14ac:dyDescent="0.2">
      <c r="A19" s="97"/>
      <c r="B19" s="5" t="str">
        <f>DPGF!A137</f>
        <v xml:space="preserve">2.3. </v>
      </c>
      <c r="C19" s="5" t="str">
        <f>DPGF!B137</f>
        <v>Emission</v>
      </c>
      <c r="G19" s="84">
        <f>DPGF!G162</f>
        <v>0</v>
      </c>
      <c r="H19" s="89"/>
    </row>
    <row r="20" spans="1:8" x14ac:dyDescent="0.2">
      <c r="A20" s="97"/>
      <c r="G20" s="83"/>
      <c r="H20" s="89"/>
    </row>
    <row r="21" spans="1:8" ht="6.75" customHeight="1" x14ac:dyDescent="0.2">
      <c r="A21" s="97"/>
      <c r="G21" s="84"/>
      <c r="H21" s="89"/>
    </row>
    <row r="22" spans="1:8" x14ac:dyDescent="0.2">
      <c r="A22" s="97"/>
      <c r="B22" s="86" t="s">
        <v>12</v>
      </c>
      <c r="C22" s="86" t="str">
        <f>B13</f>
        <v>CHAUFFAGE</v>
      </c>
      <c r="G22" s="88">
        <f>SUM(G15:G20)</f>
        <v>0</v>
      </c>
      <c r="H22" s="89"/>
    </row>
    <row r="23" spans="1:8" x14ac:dyDescent="0.2">
      <c r="A23" s="97"/>
      <c r="B23" s="86"/>
      <c r="G23" s="84"/>
      <c r="H23" s="89"/>
    </row>
    <row r="24" spans="1:8" x14ac:dyDescent="0.2">
      <c r="A24" s="97" t="str">
        <f>DPGF!A167</f>
        <v xml:space="preserve">3. </v>
      </c>
      <c r="B24" s="86" t="str">
        <f>DPGF!B167</f>
        <v>VENTILATION</v>
      </c>
      <c r="G24" s="84"/>
      <c r="H24" s="89"/>
    </row>
    <row r="25" spans="1:8" x14ac:dyDescent="0.2">
      <c r="A25" s="97"/>
      <c r="B25" s="86"/>
      <c r="G25" s="84"/>
      <c r="H25" s="89"/>
    </row>
    <row r="26" spans="1:8" x14ac:dyDescent="0.2">
      <c r="A26" s="97"/>
      <c r="B26" s="5" t="str">
        <f>DPGF!A169</f>
        <v xml:space="preserve">3.1. </v>
      </c>
      <c r="C26" s="5" t="str">
        <f>DPGF!B169</f>
        <v>Amphithéâtre 1 / 2</v>
      </c>
      <c r="G26" s="84">
        <f>DPGF!G225</f>
        <v>0</v>
      </c>
      <c r="H26" s="89"/>
    </row>
    <row r="27" spans="1:8" ht="7.5" customHeight="1" x14ac:dyDescent="0.2">
      <c r="A27" s="97"/>
      <c r="G27" s="84"/>
      <c r="H27" s="89"/>
    </row>
    <row r="28" spans="1:8" x14ac:dyDescent="0.2">
      <c r="A28" s="97"/>
      <c r="B28" s="5" t="str">
        <f>DPGF!A227</f>
        <v xml:space="preserve">3.2. </v>
      </c>
      <c r="C28" s="5" t="str">
        <f>DPGF!B227</f>
        <v>Ventilation simple flux</v>
      </c>
      <c r="G28" s="84">
        <f>DPGF!G249</f>
        <v>0</v>
      </c>
      <c r="H28" s="89"/>
    </row>
    <row r="29" spans="1:8" x14ac:dyDescent="0.2">
      <c r="A29" s="97"/>
      <c r="G29" s="83"/>
      <c r="H29" s="89"/>
    </row>
    <row r="30" spans="1:8" ht="6.75" customHeight="1" x14ac:dyDescent="0.2">
      <c r="A30" s="97"/>
      <c r="G30" s="84"/>
      <c r="H30" s="89"/>
    </row>
    <row r="31" spans="1:8" x14ac:dyDescent="0.2">
      <c r="A31" s="97"/>
      <c r="B31" s="86" t="s">
        <v>12</v>
      </c>
      <c r="C31" s="86" t="str">
        <f>B24</f>
        <v>VENTILATION</v>
      </c>
      <c r="G31" s="88">
        <f>SUM(G26:G28)</f>
        <v>0</v>
      </c>
      <c r="H31" s="89"/>
    </row>
    <row r="32" spans="1:8" x14ac:dyDescent="0.2">
      <c r="A32" s="97"/>
      <c r="B32" s="86"/>
      <c r="C32" s="86"/>
      <c r="G32" s="88"/>
      <c r="H32" s="89"/>
    </row>
    <row r="33" spans="1:8" x14ac:dyDescent="0.2">
      <c r="A33" s="97"/>
      <c r="B33" s="86"/>
      <c r="C33" s="86"/>
      <c r="G33" s="88"/>
      <c r="H33" s="89"/>
    </row>
    <row r="34" spans="1:8" x14ac:dyDescent="0.2">
      <c r="A34" s="97"/>
      <c r="B34" s="86"/>
      <c r="C34" s="86"/>
      <c r="G34" s="88"/>
      <c r="H34" s="89"/>
    </row>
    <row r="35" spans="1:8" x14ac:dyDescent="0.2">
      <c r="A35" s="97"/>
      <c r="B35" s="86"/>
      <c r="G35" s="84"/>
      <c r="H35" s="89"/>
    </row>
    <row r="36" spans="1:8" x14ac:dyDescent="0.2">
      <c r="A36" s="97" t="str">
        <f>DPGF!A254</f>
        <v>4.</v>
      </c>
      <c r="B36" s="86" t="str">
        <f>DPGF!B254</f>
        <v>PLOMBERIE SANITAIRE - ASSAINISSEMENT</v>
      </c>
      <c r="G36" s="84"/>
      <c r="H36" s="89"/>
    </row>
    <row r="37" spans="1:8" x14ac:dyDescent="0.2">
      <c r="A37" s="97"/>
      <c r="B37" s="86"/>
      <c r="G37" s="84"/>
      <c r="H37" s="89"/>
    </row>
    <row r="38" spans="1:8" x14ac:dyDescent="0.2">
      <c r="A38" s="97"/>
      <c r="B38" s="5" t="str">
        <f>DPGF!A256</f>
        <v xml:space="preserve">4.1. </v>
      </c>
      <c r="C38" s="5" t="str">
        <f>DPGF!B256</f>
        <v>Eau froide</v>
      </c>
      <c r="G38" s="84">
        <f>DPGF!G279</f>
        <v>0</v>
      </c>
      <c r="H38" s="89"/>
    </row>
    <row r="39" spans="1:8" ht="7.5" customHeight="1" x14ac:dyDescent="0.2">
      <c r="A39" s="97"/>
      <c r="G39" s="84"/>
      <c r="H39" s="89"/>
    </row>
    <row r="40" spans="1:8" x14ac:dyDescent="0.2">
      <c r="A40" s="97"/>
      <c r="B40" s="5" t="str">
        <f>DPGF!A281</f>
        <v xml:space="preserve">4.2. </v>
      </c>
      <c r="C40" s="5" t="str">
        <f>DPGF!B281</f>
        <v>Appareils sanitaires</v>
      </c>
      <c r="G40" s="84">
        <f>DPGF!G290</f>
        <v>0</v>
      </c>
      <c r="H40" s="89"/>
    </row>
    <row r="41" spans="1:8" x14ac:dyDescent="0.2">
      <c r="A41" s="97"/>
      <c r="G41" s="83"/>
      <c r="H41" s="89"/>
    </row>
    <row r="42" spans="1:8" ht="6.75" customHeight="1" x14ac:dyDescent="0.2">
      <c r="A42" s="97"/>
      <c r="G42" s="84"/>
      <c r="H42" s="89"/>
    </row>
    <row r="43" spans="1:8" x14ac:dyDescent="0.2">
      <c r="A43" s="97"/>
      <c r="B43" s="86" t="s">
        <v>12</v>
      </c>
      <c r="C43" s="86" t="str">
        <f>B36</f>
        <v>PLOMBERIE SANITAIRE - ASSAINISSEMENT</v>
      </c>
      <c r="G43" s="88">
        <f>SUM(G38:G40)</f>
        <v>0</v>
      </c>
      <c r="H43" s="89"/>
    </row>
    <row r="44" spans="1:8" x14ac:dyDescent="0.2">
      <c r="A44" s="97"/>
      <c r="B44" s="86"/>
      <c r="G44" s="84"/>
      <c r="H44" s="89"/>
    </row>
    <row r="45" spans="1:8" x14ac:dyDescent="0.2">
      <c r="A45" s="97" t="str">
        <f>DPGF!A309</f>
        <v>5.</v>
      </c>
      <c r="B45" s="86" t="str">
        <f>DPGF!B309</f>
        <v>DIVERS</v>
      </c>
      <c r="G45" s="84"/>
      <c r="H45" s="89"/>
    </row>
    <row r="46" spans="1:8" x14ac:dyDescent="0.2">
      <c r="A46" s="97"/>
      <c r="B46" s="86"/>
      <c r="G46" s="84"/>
      <c r="H46" s="89"/>
    </row>
    <row r="47" spans="1:8" x14ac:dyDescent="0.2">
      <c r="A47" s="97"/>
      <c r="B47" s="5" t="str">
        <f>DPGF!A311</f>
        <v>5.1.</v>
      </c>
      <c r="C47" s="5" t="str">
        <f>DPGF!B319</f>
        <v>Mise en service - Essais</v>
      </c>
      <c r="G47" s="84">
        <f>DPGF!G319</f>
        <v>0</v>
      </c>
      <c r="H47" s="89"/>
    </row>
    <row r="48" spans="1:8" ht="8.25" customHeight="1" x14ac:dyDescent="0.2">
      <c r="A48" s="97"/>
      <c r="B48" s="86"/>
      <c r="G48" s="84"/>
      <c r="H48" s="89"/>
    </row>
    <row r="49" spans="1:8" x14ac:dyDescent="0.2">
      <c r="A49" s="97"/>
      <c r="B49" s="5" t="str">
        <f>DPGF!A321</f>
        <v>5.2.</v>
      </c>
      <c r="C49" s="5" t="str">
        <f>DPGF!B321</f>
        <v>Electricité - Câblage</v>
      </c>
      <c r="G49" s="84">
        <f>DPGF!G325</f>
        <v>300</v>
      </c>
      <c r="H49" s="89"/>
    </row>
    <row r="50" spans="1:8" ht="7.5" customHeight="1" x14ac:dyDescent="0.2">
      <c r="A50" s="97"/>
      <c r="G50" s="84"/>
      <c r="H50" s="89"/>
    </row>
    <row r="51" spans="1:8" x14ac:dyDescent="0.2">
      <c r="A51" s="97"/>
      <c r="B51" s="5" t="str">
        <f>DPGF!A327</f>
        <v>5.3.</v>
      </c>
      <c r="C51" s="5" t="str">
        <f>DPGF!B327</f>
        <v>Signalétique - Etiquetage</v>
      </c>
      <c r="G51" s="84">
        <f>DPGF!G331</f>
        <v>250</v>
      </c>
      <c r="H51" s="89"/>
    </row>
    <row r="52" spans="1:8" ht="7.5" customHeight="1" x14ac:dyDescent="0.2">
      <c r="A52" s="97"/>
      <c r="G52" s="84"/>
      <c r="H52" s="89"/>
    </row>
    <row r="53" spans="1:8" x14ac:dyDescent="0.2">
      <c r="A53" s="97"/>
      <c r="B53" s="5" t="str">
        <f>DPGF!A333</f>
        <v>5.4.</v>
      </c>
      <c r="C53" s="5" t="str">
        <f>DPGF!B333</f>
        <v>Formation du service de maintenance</v>
      </c>
      <c r="G53" s="84">
        <f>DPGF!G337</f>
        <v>125</v>
      </c>
      <c r="H53" s="89"/>
    </row>
    <row r="54" spans="1:8" ht="7.5" customHeight="1" x14ac:dyDescent="0.2">
      <c r="A54" s="97"/>
      <c r="G54" s="84"/>
      <c r="H54" s="89"/>
    </row>
    <row r="55" spans="1:8" x14ac:dyDescent="0.2">
      <c r="A55" s="97"/>
      <c r="B55" s="5" t="str">
        <f>DPGF!A339</f>
        <v>5.5.</v>
      </c>
      <c r="C55" s="5" t="str">
        <f>DPGF!B339</f>
        <v>Plans PAC / DOE / DIUO</v>
      </c>
      <c r="G55" s="84">
        <f>DPGF!G343</f>
        <v>500</v>
      </c>
      <c r="H55" s="89"/>
    </row>
    <row r="56" spans="1:8" x14ac:dyDescent="0.2">
      <c r="A56" s="97"/>
      <c r="G56" s="84"/>
      <c r="H56" s="89"/>
    </row>
    <row r="57" spans="1:8" ht="6.75" customHeight="1" x14ac:dyDescent="0.2">
      <c r="A57" s="26"/>
      <c r="G57" s="85"/>
      <c r="H57" s="89"/>
    </row>
    <row r="58" spans="1:8" x14ac:dyDescent="0.2">
      <c r="A58" s="26"/>
      <c r="B58" s="86" t="s">
        <v>12</v>
      </c>
      <c r="C58" s="86" t="str">
        <f>B45</f>
        <v>DIVERS</v>
      </c>
      <c r="G58" s="88">
        <f>SUM(G47:G55)</f>
        <v>1175</v>
      </c>
      <c r="H58" s="89"/>
    </row>
    <row r="59" spans="1:8" x14ac:dyDescent="0.2">
      <c r="A59" s="97"/>
      <c r="B59" s="86"/>
      <c r="G59" s="84"/>
      <c r="H59" s="89"/>
    </row>
    <row r="60" spans="1:8" x14ac:dyDescent="0.2">
      <c r="A60" s="97" t="str">
        <f>DPGF!A348</f>
        <v xml:space="preserve">6. </v>
      </c>
      <c r="B60" s="86" t="str">
        <f>DPGF!B348</f>
        <v>GTB</v>
      </c>
      <c r="G60" s="84"/>
      <c r="H60" s="89"/>
    </row>
    <row r="61" spans="1:8" x14ac:dyDescent="0.2">
      <c r="A61" s="97"/>
      <c r="B61" s="86"/>
      <c r="G61" s="84"/>
      <c r="H61" s="89"/>
    </row>
    <row r="62" spans="1:8" x14ac:dyDescent="0.2">
      <c r="A62" s="97"/>
      <c r="B62" s="5" t="str">
        <f>DPGF!A350</f>
        <v xml:space="preserve">6.1. </v>
      </c>
      <c r="C62" s="5" t="str">
        <f>DPGF!B350</f>
        <v>Imagerie – Programmation</v>
      </c>
      <c r="G62" s="84">
        <f>DPGF!G358</f>
        <v>0</v>
      </c>
      <c r="H62" s="89"/>
    </row>
    <row r="63" spans="1:8" ht="7.5" customHeight="1" x14ac:dyDescent="0.2">
      <c r="A63" s="97"/>
      <c r="G63" s="84"/>
      <c r="H63" s="89"/>
    </row>
    <row r="64" spans="1:8" x14ac:dyDescent="0.2">
      <c r="A64" s="97"/>
      <c r="B64" s="5" t="str">
        <f>DPGF!A360</f>
        <v xml:space="preserve">6.2. </v>
      </c>
      <c r="C64" s="5" t="str">
        <f>DPGF!B360</f>
        <v>Armoire – Automate - Câblage</v>
      </c>
      <c r="G64" s="84">
        <f>DPGF!G368</f>
        <v>0</v>
      </c>
      <c r="H64" s="89"/>
    </row>
    <row r="65" spans="1:8" x14ac:dyDescent="0.2">
      <c r="A65" s="97"/>
      <c r="G65" s="84"/>
      <c r="H65" s="89"/>
    </row>
    <row r="66" spans="1:8" ht="6.75" customHeight="1" x14ac:dyDescent="0.2">
      <c r="A66" s="26"/>
      <c r="G66" s="85"/>
      <c r="H66" s="89"/>
    </row>
    <row r="67" spans="1:8" x14ac:dyDescent="0.2">
      <c r="A67" s="26"/>
      <c r="B67" s="86" t="s">
        <v>12</v>
      </c>
      <c r="C67" s="86" t="str">
        <f>B60</f>
        <v>GTB</v>
      </c>
      <c r="G67" s="88">
        <f>SUM(G62:G64)</f>
        <v>0</v>
      </c>
      <c r="H67" s="89"/>
    </row>
    <row r="68" spans="1:8" x14ac:dyDescent="0.2">
      <c r="A68" s="26"/>
      <c r="G68" s="84"/>
      <c r="H68" s="89"/>
    </row>
    <row r="69" spans="1:8" x14ac:dyDescent="0.2">
      <c r="A69" s="26"/>
      <c r="E69" s="95" t="s">
        <v>29</v>
      </c>
      <c r="G69" s="84">
        <f>SUM(G58+G43+G31+G22+G11+G67)</f>
        <v>1175</v>
      </c>
      <c r="H69" s="89"/>
    </row>
    <row r="70" spans="1:8" x14ac:dyDescent="0.2">
      <c r="A70" s="26"/>
      <c r="E70" s="95"/>
      <c r="G70" s="84"/>
      <c r="H70" s="89"/>
    </row>
    <row r="71" spans="1:8" x14ac:dyDescent="0.2">
      <c r="A71" s="26"/>
      <c r="E71" s="95" t="s">
        <v>8</v>
      </c>
      <c r="G71" s="84">
        <f>G69*0.2</f>
        <v>235</v>
      </c>
      <c r="H71" s="89"/>
    </row>
    <row r="72" spans="1:8" x14ac:dyDescent="0.2">
      <c r="A72" s="26"/>
      <c r="E72" s="95"/>
      <c r="G72" s="84"/>
      <c r="H72" s="89"/>
    </row>
    <row r="73" spans="1:8" x14ac:dyDescent="0.2">
      <c r="A73" s="26"/>
      <c r="E73" s="96" t="s">
        <v>30</v>
      </c>
      <c r="G73" s="88">
        <f>SUM(G69:G72)</f>
        <v>1410</v>
      </c>
      <c r="H73" s="89"/>
    </row>
    <row r="74" spans="1:8" x14ac:dyDescent="0.2">
      <c r="A74" s="26"/>
      <c r="E74" s="96"/>
      <c r="G74" s="88"/>
      <c r="H74" s="89"/>
    </row>
    <row r="75" spans="1:8" x14ac:dyDescent="0.2">
      <c r="A75" s="60"/>
      <c r="B75" s="87"/>
      <c r="C75" s="87"/>
      <c r="D75" s="87"/>
      <c r="E75" s="87"/>
      <c r="F75" s="87"/>
      <c r="G75" s="98"/>
      <c r="H75" s="90"/>
    </row>
  </sheetData>
  <mergeCells count="1">
    <mergeCell ref="A1:H1"/>
  </mergeCells>
  <pageMargins left="0.78740157480314965" right="0.78740157480314965" top="1.0629921259842521" bottom="0.98425196850393704" header="0.51181102362204722" footer="0.51181102362204722"/>
  <pageSetup paperSize="9" scale="97" firstPageNumber="19" orientation="portrait" useFirstPageNumber="1" r:id="rId1"/>
  <headerFooter differentFirst="1" alignWithMargins="0">
    <oddFooter>&amp;CBET ENEBAT THERMIQUE - 11, Rue du lieutenant Bidaux - 90700 Chatenois-les-Forges
Tel : 03.84.29.71.71 - E-mail : enebatthermique@orange.fr - Site : www.enebat.com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RECAP</vt:lpstr>
      <vt:lpstr>DPGF!Impression_des_titres</vt:lpstr>
      <vt:lpstr>DPGF!Zone_d_impression</vt:lpstr>
      <vt:lpstr>RECAP!Zone_d_impression</vt:lpstr>
    </vt:vector>
  </TitlesOfParts>
  <Company>ENEBAT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ENEBAT</dc:creator>
  <cp:lastModifiedBy>Bastien Morena</cp:lastModifiedBy>
  <cp:lastPrinted>2025-05-21T12:52:32Z</cp:lastPrinted>
  <dcterms:created xsi:type="dcterms:W3CDTF">1998-08-31T14:43:25Z</dcterms:created>
  <dcterms:modified xsi:type="dcterms:W3CDTF">2025-06-16T14:30:56Z</dcterms:modified>
</cp:coreProperties>
</file>